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1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Tennisclub\BMM 2021\BMM2021\"/>
    </mc:Choice>
  </mc:AlternateContent>
  <xr:revisionPtr revIDLastSave="0" documentId="13_ncr:1_{098E0282-A85B-4D3C-8ED4-AD7B42A487A4}" xr6:coauthVersionLast="45" xr6:coauthVersionMax="46" xr10:uidLastSave="{00000000-0000-0000-0000-000000000000}"/>
  <bookViews>
    <workbookView xWindow="-120" yWindow="-120" windowWidth="29040" windowHeight="15840" tabRatio="500" firstSheet="1" activeTab="6" xr2:uid="{00000000-000D-0000-FFFF-FFFF00000000}"/>
  </bookViews>
  <sheets>
    <sheet name="Gruppeneinteilung" sheetId="1" r:id="rId1"/>
    <sheet name="Spielplan A1" sheetId="2" r:id="rId2"/>
    <sheet name="Spielplan A2" sheetId="3" r:id="rId3"/>
    <sheet name="Spielplan B1" sheetId="4" r:id="rId4"/>
    <sheet name="Spielplan B2" sheetId="5" r:id="rId5"/>
    <sheet name="Spielplan C" sheetId="6" r:id="rId6"/>
    <sheet name="Kreuzspiele -Halbfinale A" sheetId="7" r:id="rId7"/>
    <sheet name="Kreuzspiele -Halbfinale B" sheetId="8" r:id="rId8"/>
  </sheets>
  <definedNames>
    <definedName name="_xlnm.Print_Area" localSheetId="1">'Spielplan A1'!$A$1:$M$27</definedName>
    <definedName name="_xlnm.Print_Area" localSheetId="2">'Spielplan A2'!$A$1:$M$27</definedName>
    <definedName name="_xlnm.Print_Area" localSheetId="3">'Spielplan B1'!$A$1:$M$27</definedName>
    <definedName name="_xlnm.Print_Area" localSheetId="4">'Spielplan B2'!$A$1:$M$27</definedName>
    <definedName name="_xlnm.Print_Area" localSheetId="5">'Spielplan C'!$A$1:$M$50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11" i="6" l="1"/>
  <c r="A31" i="6" s="1"/>
  <c r="C10" i="6"/>
  <c r="A26" i="6" s="1"/>
  <c r="C11" i="5"/>
  <c r="A21" i="5" s="1"/>
  <c r="A10" i="5"/>
  <c r="A15" i="5" s="1"/>
  <c r="C11" i="3"/>
  <c r="A15" i="3" s="1"/>
  <c r="A20" i="3" s="1"/>
  <c r="C10" i="3"/>
  <c r="C20" i="3" s="1"/>
  <c r="A11" i="3"/>
  <c r="C21" i="3" s="1"/>
  <c r="A10" i="3"/>
  <c r="C15" i="3" s="1"/>
  <c r="C11" i="2"/>
  <c r="C16" i="2" s="1"/>
  <c r="A11" i="2"/>
  <c r="A20" i="2" s="1"/>
  <c r="C10" i="2"/>
  <c r="C20" i="2" s="1"/>
  <c r="C12" i="6"/>
  <c r="Q15" i="6" s="1"/>
  <c r="A12" i="6"/>
  <c r="C33" i="6" s="1"/>
  <c r="C11" i="6"/>
  <c r="A17" i="6" s="1"/>
  <c r="A10" i="6"/>
  <c r="C24" i="6" s="1"/>
  <c r="A11" i="5"/>
  <c r="C20" i="5" s="1"/>
  <c r="C10" i="5"/>
  <c r="A16" i="5" s="1"/>
  <c r="C11" i="4"/>
  <c r="C21" i="4" s="1"/>
  <c r="A11" i="4"/>
  <c r="C10" i="4"/>
  <c r="Q11" i="4" s="1"/>
  <c r="A10" i="4"/>
  <c r="C16" i="4" s="1"/>
  <c r="A16" i="2"/>
  <c r="A10" i="2"/>
  <c r="C21" i="2" s="1"/>
  <c r="B40" i="8"/>
  <c r="B39" i="8"/>
  <c r="B38" i="8"/>
  <c r="B37" i="8"/>
  <c r="B36" i="8"/>
  <c r="B35" i="8"/>
  <c r="B34" i="8"/>
  <c r="B33" i="8"/>
  <c r="Z18" i="8"/>
  <c r="Y18" i="8"/>
  <c r="AA18" i="8" s="1"/>
  <c r="W18" i="8"/>
  <c r="V18" i="8"/>
  <c r="X18" i="8" s="1"/>
  <c r="T18" i="8"/>
  <c r="U18" i="8" s="1"/>
  <c r="S18" i="8"/>
  <c r="B18" i="8"/>
  <c r="B24" i="8" s="1"/>
  <c r="Z17" i="8"/>
  <c r="Y17" i="8"/>
  <c r="AA17" i="8" s="1"/>
  <c r="W17" i="8"/>
  <c r="X17" i="8" s="1"/>
  <c r="V17" i="8"/>
  <c r="U17" i="8"/>
  <c r="T17" i="8"/>
  <c r="S17" i="8"/>
  <c r="AA16" i="8"/>
  <c r="Z16" i="8"/>
  <c r="Y16" i="8"/>
  <c r="W16" i="8"/>
  <c r="V16" i="8"/>
  <c r="X16" i="8" s="1"/>
  <c r="T16" i="8"/>
  <c r="S16" i="8"/>
  <c r="U16" i="8" s="1"/>
  <c r="O16" i="8"/>
  <c r="R18" i="8" s="1"/>
  <c r="N16" i="8"/>
  <c r="R17" i="8" s="1"/>
  <c r="Z15" i="8"/>
  <c r="Y15" i="8"/>
  <c r="AA15" i="8" s="1"/>
  <c r="W15" i="8"/>
  <c r="X15" i="8" s="1"/>
  <c r="V15" i="8"/>
  <c r="U15" i="8"/>
  <c r="T15" i="8"/>
  <c r="S15" i="8"/>
  <c r="O15" i="8"/>
  <c r="A22" i="8" s="1"/>
  <c r="N15" i="8"/>
  <c r="C22" i="8" s="1"/>
  <c r="AA13" i="8"/>
  <c r="Z13" i="8"/>
  <c r="Y13" i="8"/>
  <c r="W13" i="8"/>
  <c r="V13" i="8"/>
  <c r="X13" i="8" s="1"/>
  <c r="T13" i="8"/>
  <c r="S13" i="8"/>
  <c r="U13" i="8" s="1"/>
  <c r="Z12" i="8"/>
  <c r="Y12" i="8"/>
  <c r="AA12" i="8" s="1"/>
  <c r="W12" i="8"/>
  <c r="V12" i="8"/>
  <c r="X12" i="8" s="1"/>
  <c r="T12" i="8"/>
  <c r="U12" i="8" s="1"/>
  <c r="S12" i="8"/>
  <c r="R12" i="8"/>
  <c r="Z11" i="8"/>
  <c r="AA11" i="8" s="1"/>
  <c r="Y11" i="8"/>
  <c r="X11" i="8"/>
  <c r="W11" i="8"/>
  <c r="V11" i="8"/>
  <c r="T11" i="8"/>
  <c r="S11" i="8"/>
  <c r="U11" i="8" s="1"/>
  <c r="R11" i="8"/>
  <c r="O11" i="8"/>
  <c r="R13" i="8" s="1"/>
  <c r="N11" i="8"/>
  <c r="Z10" i="8"/>
  <c r="Y10" i="8"/>
  <c r="AA10" i="8" s="1"/>
  <c r="W10" i="8"/>
  <c r="V10" i="8"/>
  <c r="X10" i="8" s="1"/>
  <c r="T10" i="8"/>
  <c r="U10" i="8" s="1"/>
  <c r="S10" i="8"/>
  <c r="O10" i="8"/>
  <c r="N10" i="8"/>
  <c r="C20" i="8" s="1"/>
  <c r="B8" i="8"/>
  <c r="B13" i="8" s="1"/>
  <c r="A5" i="8"/>
  <c r="A30" i="8" s="1"/>
  <c r="B40" i="7"/>
  <c r="B39" i="7"/>
  <c r="B38" i="7"/>
  <c r="B37" i="7"/>
  <c r="B36" i="7"/>
  <c r="B35" i="7"/>
  <c r="B34" i="7"/>
  <c r="B33" i="7"/>
  <c r="B24" i="7"/>
  <c r="Z18" i="7"/>
  <c r="AA18" i="7" s="1"/>
  <c r="Y18" i="7"/>
  <c r="X18" i="7"/>
  <c r="W18" i="7"/>
  <c r="V18" i="7"/>
  <c r="T18" i="7"/>
  <c r="S18" i="7"/>
  <c r="U18" i="7" s="1"/>
  <c r="B18" i="7"/>
  <c r="AA17" i="7"/>
  <c r="Z17" i="7"/>
  <c r="Y17" i="7"/>
  <c r="W17" i="7"/>
  <c r="V17" i="7"/>
  <c r="X17" i="7" s="1"/>
  <c r="T17" i="7"/>
  <c r="S17" i="7"/>
  <c r="U17" i="7" s="1"/>
  <c r="R17" i="7"/>
  <c r="Z16" i="7"/>
  <c r="Y16" i="7"/>
  <c r="AA16" i="7" s="1"/>
  <c r="W16" i="7"/>
  <c r="X16" i="7" s="1"/>
  <c r="V16" i="7"/>
  <c r="U16" i="7"/>
  <c r="T16" i="7"/>
  <c r="S16" i="7"/>
  <c r="O16" i="7"/>
  <c r="R18" i="7" s="1"/>
  <c r="N16" i="7"/>
  <c r="AA15" i="7"/>
  <c r="Z15" i="7"/>
  <c r="Y15" i="7"/>
  <c r="W15" i="7"/>
  <c r="V15" i="7"/>
  <c r="X15" i="7" s="1"/>
  <c r="T15" i="7"/>
  <c r="S15" i="7"/>
  <c r="U15" i="7" s="1"/>
  <c r="O15" i="7"/>
  <c r="R16" i="7" s="1"/>
  <c r="N15" i="7"/>
  <c r="C21" i="7" s="1"/>
  <c r="Z13" i="7"/>
  <c r="Y13" i="7"/>
  <c r="AA13" i="7" s="1"/>
  <c r="W13" i="7"/>
  <c r="X13" i="7" s="1"/>
  <c r="V13" i="7"/>
  <c r="U13" i="7"/>
  <c r="T13" i="7"/>
  <c r="S13" i="7"/>
  <c r="Z12" i="7"/>
  <c r="AA12" i="7" s="1"/>
  <c r="Y12" i="7"/>
  <c r="X12" i="7"/>
  <c r="W12" i="7"/>
  <c r="V12" i="7"/>
  <c r="T12" i="7"/>
  <c r="S12" i="7"/>
  <c r="U12" i="7" s="1"/>
  <c r="Z11" i="7"/>
  <c r="Y11" i="7"/>
  <c r="AA11" i="7" s="1"/>
  <c r="W11" i="7"/>
  <c r="V11" i="7"/>
  <c r="X11" i="7" s="1"/>
  <c r="T11" i="7"/>
  <c r="U11" i="7" s="1"/>
  <c r="S11" i="7"/>
  <c r="R11" i="7"/>
  <c r="O11" i="7"/>
  <c r="R13" i="7" s="1"/>
  <c r="N11" i="7"/>
  <c r="R12" i="7" s="1"/>
  <c r="Z10" i="7"/>
  <c r="AA10" i="7" s="1"/>
  <c r="Y10" i="7"/>
  <c r="X10" i="7"/>
  <c r="W10" i="7"/>
  <c r="V10" i="7"/>
  <c r="T10" i="7"/>
  <c r="S10" i="7"/>
  <c r="U10" i="7" s="1"/>
  <c r="O10" i="7"/>
  <c r="N10" i="7"/>
  <c r="A26" i="7" s="1"/>
  <c r="B8" i="7"/>
  <c r="B13" i="7" s="1"/>
  <c r="A5" i="7"/>
  <c r="A30" i="7" s="1"/>
  <c r="B50" i="6"/>
  <c r="M50" i="6" s="1"/>
  <c r="M49" i="6"/>
  <c r="K49" i="6"/>
  <c r="J49" i="6"/>
  <c r="H49" i="6"/>
  <c r="G49" i="6"/>
  <c r="E49" i="6"/>
  <c r="D49" i="6"/>
  <c r="B49" i="6"/>
  <c r="M48" i="6"/>
  <c r="K48" i="6"/>
  <c r="J48" i="6"/>
  <c r="H48" i="6"/>
  <c r="G48" i="6"/>
  <c r="E48" i="6"/>
  <c r="D48" i="6"/>
  <c r="B48" i="6"/>
  <c r="M47" i="6"/>
  <c r="K47" i="6"/>
  <c r="J47" i="6"/>
  <c r="H47" i="6"/>
  <c r="G47" i="6"/>
  <c r="E47" i="6"/>
  <c r="D47" i="6"/>
  <c r="B47" i="6"/>
  <c r="M46" i="6"/>
  <c r="K46" i="6"/>
  <c r="J46" i="6"/>
  <c r="H46" i="6"/>
  <c r="G46" i="6"/>
  <c r="E46" i="6"/>
  <c r="D46" i="6"/>
  <c r="B46" i="6"/>
  <c r="M45" i="6"/>
  <c r="K45" i="6"/>
  <c r="J45" i="6"/>
  <c r="H45" i="6"/>
  <c r="G45" i="6"/>
  <c r="E45" i="6"/>
  <c r="D45" i="6"/>
  <c r="B45" i="6"/>
  <c r="O40" i="6"/>
  <c r="N40" i="6"/>
  <c r="R13" i="6" s="1"/>
  <c r="O39" i="6"/>
  <c r="N39" i="6"/>
  <c r="O38" i="6"/>
  <c r="N38" i="6"/>
  <c r="B36" i="6"/>
  <c r="O33" i="6"/>
  <c r="N33" i="6"/>
  <c r="O32" i="6"/>
  <c r="N32" i="6"/>
  <c r="O31" i="6"/>
  <c r="N31" i="6"/>
  <c r="B29" i="6"/>
  <c r="O26" i="6"/>
  <c r="N26" i="6"/>
  <c r="O25" i="6"/>
  <c r="N25" i="6"/>
  <c r="O24" i="6"/>
  <c r="N24" i="6"/>
  <c r="R15" i="6" s="1"/>
  <c r="B22" i="6"/>
  <c r="O19" i="6"/>
  <c r="N19" i="6"/>
  <c r="O18" i="6"/>
  <c r="N18" i="6"/>
  <c r="O17" i="6"/>
  <c r="N17" i="6"/>
  <c r="AA15" i="6"/>
  <c r="Z15" i="6"/>
  <c r="Y15" i="6"/>
  <c r="W15" i="6"/>
  <c r="V15" i="6"/>
  <c r="X15" i="6" s="1"/>
  <c r="T15" i="6"/>
  <c r="S15" i="6"/>
  <c r="U15" i="6" s="1"/>
  <c r="B15" i="6"/>
  <c r="Z14" i="6"/>
  <c r="Y14" i="6"/>
  <c r="AA14" i="6" s="1"/>
  <c r="W14" i="6"/>
  <c r="V14" i="6"/>
  <c r="X14" i="6" s="1"/>
  <c r="T14" i="6"/>
  <c r="U14" i="6" s="1"/>
  <c r="S14" i="6"/>
  <c r="R14" i="6"/>
  <c r="Z13" i="6"/>
  <c r="AA13" i="6" s="1"/>
  <c r="Y13" i="6"/>
  <c r="X13" i="6"/>
  <c r="W13" i="6"/>
  <c r="V13" i="6"/>
  <c r="T13" i="6"/>
  <c r="S13" i="6"/>
  <c r="U13" i="6" s="1"/>
  <c r="O13" i="6"/>
  <c r="N13" i="6"/>
  <c r="Z12" i="6"/>
  <c r="AA12" i="6" s="1"/>
  <c r="Y12" i="6"/>
  <c r="X12" i="6"/>
  <c r="W12" i="6"/>
  <c r="V12" i="6"/>
  <c r="T12" i="6"/>
  <c r="S12" i="6"/>
  <c r="U12" i="6" s="1"/>
  <c r="O12" i="6"/>
  <c r="N12" i="6"/>
  <c r="Z11" i="6"/>
  <c r="AA11" i="6" s="1"/>
  <c r="Y11" i="6"/>
  <c r="X11" i="6"/>
  <c r="W11" i="6"/>
  <c r="V11" i="6"/>
  <c r="T11" i="6"/>
  <c r="S11" i="6"/>
  <c r="U11" i="6" s="1"/>
  <c r="R11" i="6"/>
  <c r="Q11" i="6"/>
  <c r="O11" i="6"/>
  <c r="N11" i="6"/>
  <c r="R12" i="6" s="1"/>
  <c r="AB12" i="6" s="1"/>
  <c r="Z10" i="6"/>
  <c r="AA10" i="6" s="1"/>
  <c r="Y10" i="6"/>
  <c r="X10" i="6"/>
  <c r="W10" i="6"/>
  <c r="V10" i="6"/>
  <c r="T10" i="6"/>
  <c r="S10" i="6"/>
  <c r="U10" i="6" s="1"/>
  <c r="O10" i="6"/>
  <c r="N10" i="6"/>
  <c r="R10" i="6" s="1"/>
  <c r="B8" i="6"/>
  <c r="A5" i="6"/>
  <c r="M27" i="5"/>
  <c r="K27" i="5"/>
  <c r="J27" i="5"/>
  <c r="H27" i="5"/>
  <c r="G27" i="5"/>
  <c r="E27" i="5"/>
  <c r="D27" i="5"/>
  <c r="B27" i="5"/>
  <c r="AF27" i="5" s="1"/>
  <c r="C15" i="8" s="1"/>
  <c r="Q16" i="8" s="1"/>
  <c r="M26" i="5"/>
  <c r="K26" i="5"/>
  <c r="J26" i="5"/>
  <c r="H26" i="5"/>
  <c r="G26" i="5"/>
  <c r="E26" i="5"/>
  <c r="D26" i="5"/>
  <c r="B26" i="5"/>
  <c r="AF26" i="5" s="1"/>
  <c r="A16" i="8" s="1"/>
  <c r="Q17" i="8" s="1"/>
  <c r="M25" i="5"/>
  <c r="K25" i="5"/>
  <c r="J25" i="5"/>
  <c r="H25" i="5"/>
  <c r="G25" i="5"/>
  <c r="E25" i="5"/>
  <c r="D25" i="5"/>
  <c r="B25" i="5"/>
  <c r="AF25" i="5" s="1"/>
  <c r="C10" i="8" s="1"/>
  <c r="Q11" i="8" s="1"/>
  <c r="M24" i="5"/>
  <c r="K24" i="5"/>
  <c r="J24" i="5"/>
  <c r="H24" i="5"/>
  <c r="G24" i="5"/>
  <c r="E24" i="5"/>
  <c r="D24" i="5"/>
  <c r="B24" i="5"/>
  <c r="AF24" i="5" s="1"/>
  <c r="A11" i="8" s="1"/>
  <c r="Q12" i="8" s="1"/>
  <c r="O21" i="5"/>
  <c r="N21" i="5"/>
  <c r="O20" i="5"/>
  <c r="N20" i="5"/>
  <c r="R11" i="5" s="1"/>
  <c r="B18" i="5"/>
  <c r="O16" i="5"/>
  <c r="N16" i="5"/>
  <c r="O15" i="5"/>
  <c r="N15" i="5"/>
  <c r="AA13" i="5"/>
  <c r="Z13" i="5"/>
  <c r="Y13" i="5"/>
  <c r="W13" i="5"/>
  <c r="V13" i="5"/>
  <c r="X13" i="5" s="1"/>
  <c r="T13" i="5"/>
  <c r="S13" i="5"/>
  <c r="U13" i="5" s="1"/>
  <c r="B13" i="5"/>
  <c r="Z12" i="5"/>
  <c r="Y12" i="5"/>
  <c r="AA12" i="5" s="1"/>
  <c r="W12" i="5"/>
  <c r="V12" i="5"/>
  <c r="X12" i="5" s="1"/>
  <c r="T12" i="5"/>
  <c r="S12" i="5"/>
  <c r="U12" i="5" s="1"/>
  <c r="R12" i="5"/>
  <c r="Z11" i="5"/>
  <c r="Y11" i="5"/>
  <c r="AA11" i="5" s="1"/>
  <c r="X11" i="5"/>
  <c r="W11" i="5"/>
  <c r="V11" i="5"/>
  <c r="T11" i="5"/>
  <c r="U11" i="5" s="1"/>
  <c r="S11" i="5"/>
  <c r="O11" i="5"/>
  <c r="R13" i="5" s="1"/>
  <c r="N11" i="5"/>
  <c r="Z10" i="5"/>
  <c r="Y10" i="5"/>
  <c r="AA10" i="5" s="1"/>
  <c r="X10" i="5"/>
  <c r="W10" i="5"/>
  <c r="V10" i="5"/>
  <c r="T10" i="5"/>
  <c r="U10" i="5" s="1"/>
  <c r="S10" i="5"/>
  <c r="O10" i="5"/>
  <c r="N10" i="5"/>
  <c r="R10" i="5" s="1"/>
  <c r="AB10" i="5" s="1"/>
  <c r="B8" i="5"/>
  <c r="A5" i="5"/>
  <c r="M27" i="4"/>
  <c r="K27" i="4"/>
  <c r="J27" i="4"/>
  <c r="H27" i="4"/>
  <c r="G27" i="4"/>
  <c r="E27" i="4"/>
  <c r="D27" i="4"/>
  <c r="B27" i="4"/>
  <c r="AF27" i="4" s="1"/>
  <c r="C16" i="8" s="1"/>
  <c r="Q18" i="8" s="1"/>
  <c r="M26" i="4"/>
  <c r="K26" i="4"/>
  <c r="J26" i="4"/>
  <c r="H26" i="4"/>
  <c r="G26" i="4"/>
  <c r="E26" i="4"/>
  <c r="D26" i="4"/>
  <c r="B26" i="4"/>
  <c r="AF26" i="4" s="1"/>
  <c r="A15" i="8" s="1"/>
  <c r="Q15" i="8" s="1"/>
  <c r="M25" i="4"/>
  <c r="K25" i="4"/>
  <c r="J25" i="4"/>
  <c r="H25" i="4"/>
  <c r="G25" i="4"/>
  <c r="E25" i="4"/>
  <c r="D25" i="4"/>
  <c r="B25" i="4"/>
  <c r="AF25" i="4" s="1"/>
  <c r="C11" i="8" s="1"/>
  <c r="Q13" i="8" s="1"/>
  <c r="M24" i="4"/>
  <c r="K24" i="4"/>
  <c r="J24" i="4"/>
  <c r="H24" i="4"/>
  <c r="G24" i="4"/>
  <c r="E24" i="4"/>
  <c r="D24" i="4"/>
  <c r="B24" i="4"/>
  <c r="AF24" i="4" s="1"/>
  <c r="A10" i="8" s="1"/>
  <c r="Q10" i="8" s="1"/>
  <c r="O21" i="4"/>
  <c r="N21" i="4"/>
  <c r="O20" i="4"/>
  <c r="N20" i="4"/>
  <c r="B18" i="4"/>
  <c r="O16" i="4"/>
  <c r="N16" i="4"/>
  <c r="O15" i="4"/>
  <c r="N15" i="4"/>
  <c r="AA13" i="4"/>
  <c r="Z13" i="4"/>
  <c r="Y13" i="4"/>
  <c r="W13" i="4"/>
  <c r="X13" i="4" s="1"/>
  <c r="V13" i="4"/>
  <c r="T13" i="4"/>
  <c r="S13" i="4"/>
  <c r="U13" i="4" s="1"/>
  <c r="Q13" i="4"/>
  <c r="B13" i="4"/>
  <c r="Z12" i="4"/>
  <c r="AA12" i="4" s="1"/>
  <c r="Y12" i="4"/>
  <c r="W12" i="4"/>
  <c r="V12" i="4"/>
  <c r="X12" i="4" s="1"/>
  <c r="T12" i="4"/>
  <c r="S12" i="4"/>
  <c r="U12" i="4" s="1"/>
  <c r="R12" i="4"/>
  <c r="Q12" i="4"/>
  <c r="Z11" i="4"/>
  <c r="Y11" i="4"/>
  <c r="AA11" i="4" s="1"/>
  <c r="X11" i="4"/>
  <c r="W11" i="4"/>
  <c r="V11" i="4"/>
  <c r="T11" i="4"/>
  <c r="U11" i="4" s="1"/>
  <c r="S11" i="4"/>
  <c r="R11" i="4"/>
  <c r="O11" i="4"/>
  <c r="R13" i="4" s="1"/>
  <c r="AB13" i="4" s="1"/>
  <c r="N11" i="4"/>
  <c r="Z10" i="4"/>
  <c r="Y10" i="4"/>
  <c r="AA10" i="4" s="1"/>
  <c r="X10" i="4"/>
  <c r="W10" i="4"/>
  <c r="V10" i="4"/>
  <c r="T10" i="4"/>
  <c r="U10" i="4" s="1"/>
  <c r="S10" i="4"/>
  <c r="O10" i="4"/>
  <c r="N10" i="4"/>
  <c r="R10" i="4" s="1"/>
  <c r="B8" i="4"/>
  <c r="A5" i="4"/>
  <c r="M27" i="3"/>
  <c r="K27" i="3"/>
  <c r="J27" i="3"/>
  <c r="H27" i="3"/>
  <c r="G27" i="3"/>
  <c r="E27" i="3"/>
  <c r="D27" i="3"/>
  <c r="B27" i="3"/>
  <c r="AF27" i="3" s="1"/>
  <c r="C15" i="7" s="1"/>
  <c r="Q16" i="7" s="1"/>
  <c r="M26" i="3"/>
  <c r="K26" i="3"/>
  <c r="J26" i="3"/>
  <c r="H26" i="3"/>
  <c r="G26" i="3"/>
  <c r="E26" i="3"/>
  <c r="D26" i="3"/>
  <c r="B26" i="3"/>
  <c r="AF26" i="3" s="1"/>
  <c r="A16" i="7" s="1"/>
  <c r="Q17" i="7" s="1"/>
  <c r="M25" i="3"/>
  <c r="K25" i="3"/>
  <c r="J25" i="3"/>
  <c r="H25" i="3"/>
  <c r="G25" i="3"/>
  <c r="E25" i="3"/>
  <c r="D25" i="3"/>
  <c r="B25" i="3"/>
  <c r="AF25" i="3" s="1"/>
  <c r="C10" i="7" s="1"/>
  <c r="Q11" i="7" s="1"/>
  <c r="M24" i="3"/>
  <c r="K24" i="3"/>
  <c r="J24" i="3"/>
  <c r="H24" i="3"/>
  <c r="G24" i="3"/>
  <c r="E24" i="3"/>
  <c r="D24" i="3"/>
  <c r="B24" i="3"/>
  <c r="AF24" i="3" s="1"/>
  <c r="A11" i="7" s="1"/>
  <c r="Q12" i="7" s="1"/>
  <c r="O21" i="3"/>
  <c r="N21" i="3"/>
  <c r="O20" i="3"/>
  <c r="N20" i="3"/>
  <c r="B18" i="3"/>
  <c r="O16" i="3"/>
  <c r="N16" i="3"/>
  <c r="R11" i="3" s="1"/>
  <c r="O15" i="3"/>
  <c r="N15" i="3"/>
  <c r="AA13" i="3"/>
  <c r="Z13" i="3"/>
  <c r="Y13" i="3"/>
  <c r="W13" i="3"/>
  <c r="X13" i="3" s="1"/>
  <c r="V13" i="3"/>
  <c r="T13" i="3"/>
  <c r="S13" i="3"/>
  <c r="U13" i="3" s="1"/>
  <c r="B13" i="3"/>
  <c r="Z12" i="3"/>
  <c r="AA12" i="3" s="1"/>
  <c r="Y12" i="3"/>
  <c r="W12" i="3"/>
  <c r="V12" i="3"/>
  <c r="X12" i="3" s="1"/>
  <c r="T12" i="3"/>
  <c r="S12" i="3"/>
  <c r="U12" i="3" s="1"/>
  <c r="R12" i="3"/>
  <c r="Q12" i="3"/>
  <c r="Z11" i="3"/>
  <c r="Y11" i="3"/>
  <c r="AA11" i="3" s="1"/>
  <c r="X11" i="3"/>
  <c r="W11" i="3"/>
  <c r="V11" i="3"/>
  <c r="T11" i="3"/>
  <c r="U11" i="3" s="1"/>
  <c r="S11" i="3"/>
  <c r="O11" i="3"/>
  <c r="R13" i="3" s="1"/>
  <c r="N11" i="3"/>
  <c r="Z10" i="3"/>
  <c r="Y10" i="3"/>
  <c r="AA10" i="3" s="1"/>
  <c r="X10" i="3"/>
  <c r="W10" i="3"/>
  <c r="V10" i="3"/>
  <c r="T10" i="3"/>
  <c r="U10" i="3" s="1"/>
  <c r="S10" i="3"/>
  <c r="O10" i="3"/>
  <c r="N10" i="3"/>
  <c r="R10" i="3" s="1"/>
  <c r="AB11" i="3" s="1"/>
  <c r="B8" i="3"/>
  <c r="A5" i="3"/>
  <c r="M27" i="2"/>
  <c r="K27" i="2"/>
  <c r="J27" i="2"/>
  <c r="H27" i="2"/>
  <c r="G27" i="2"/>
  <c r="E27" i="2"/>
  <c r="D27" i="2"/>
  <c r="B27" i="2"/>
  <c r="AF27" i="2" s="1"/>
  <c r="C16" i="7" s="1"/>
  <c r="Q18" i="7" s="1"/>
  <c r="M26" i="2"/>
  <c r="K26" i="2"/>
  <c r="J26" i="2"/>
  <c r="H26" i="2"/>
  <c r="G26" i="2"/>
  <c r="E26" i="2"/>
  <c r="D26" i="2"/>
  <c r="B26" i="2"/>
  <c r="AF26" i="2" s="1"/>
  <c r="A15" i="7" s="1"/>
  <c r="Q15" i="7" s="1"/>
  <c r="M25" i="2"/>
  <c r="K25" i="2"/>
  <c r="J25" i="2"/>
  <c r="H25" i="2"/>
  <c r="G25" i="2"/>
  <c r="E25" i="2"/>
  <c r="D25" i="2"/>
  <c r="B25" i="2"/>
  <c r="AF25" i="2" s="1"/>
  <c r="C11" i="7" s="1"/>
  <c r="Q13" i="7" s="1"/>
  <c r="M24" i="2"/>
  <c r="K24" i="2"/>
  <c r="J24" i="2"/>
  <c r="H24" i="2"/>
  <c r="G24" i="2"/>
  <c r="E24" i="2"/>
  <c r="D24" i="2"/>
  <c r="B24" i="2"/>
  <c r="AF24" i="2" s="1"/>
  <c r="A10" i="7" s="1"/>
  <c r="Q10" i="7" s="1"/>
  <c r="O21" i="2"/>
  <c r="N21" i="2"/>
  <c r="O20" i="2"/>
  <c r="N20" i="2"/>
  <c r="B18" i="2"/>
  <c r="O16" i="2"/>
  <c r="N16" i="2"/>
  <c r="R11" i="2" s="1"/>
  <c r="O15" i="2"/>
  <c r="R12" i="2" s="1"/>
  <c r="AB12" i="2" s="1"/>
  <c r="N15" i="2"/>
  <c r="AA13" i="2"/>
  <c r="Z13" i="2"/>
  <c r="Y13" i="2"/>
  <c r="W13" i="2"/>
  <c r="X13" i="2" s="1"/>
  <c r="V13" i="2"/>
  <c r="T13" i="2"/>
  <c r="S13" i="2"/>
  <c r="U13" i="2" s="1"/>
  <c r="B13" i="2"/>
  <c r="Z12" i="2"/>
  <c r="AA12" i="2" s="1"/>
  <c r="Y12" i="2"/>
  <c r="W12" i="2"/>
  <c r="V12" i="2"/>
  <c r="X12" i="2" s="1"/>
  <c r="T12" i="2"/>
  <c r="S12" i="2"/>
  <c r="U12" i="2" s="1"/>
  <c r="Z11" i="2"/>
  <c r="Y11" i="2"/>
  <c r="AA11" i="2" s="1"/>
  <c r="X11" i="2"/>
  <c r="W11" i="2"/>
  <c r="V11" i="2"/>
  <c r="T11" i="2"/>
  <c r="U11" i="2" s="1"/>
  <c r="S11" i="2"/>
  <c r="O11" i="2"/>
  <c r="R13" i="2" s="1"/>
  <c r="N11" i="2"/>
  <c r="Z10" i="2"/>
  <c r="Y10" i="2"/>
  <c r="AA10" i="2" s="1"/>
  <c r="X10" i="2"/>
  <c r="W10" i="2"/>
  <c r="V10" i="2"/>
  <c r="U10" i="2"/>
  <c r="T10" i="2"/>
  <c r="S10" i="2"/>
  <c r="Q10" i="2"/>
  <c r="O10" i="2"/>
  <c r="N10" i="2"/>
  <c r="R10" i="2" s="1"/>
  <c r="B8" i="2"/>
  <c r="A5" i="2"/>
  <c r="C32" i="6" l="1"/>
  <c r="C16" i="3"/>
  <c r="C15" i="2"/>
  <c r="A32" i="6"/>
  <c r="A24" i="6"/>
  <c r="C40" i="6" s="1"/>
  <c r="Q11" i="2"/>
  <c r="Q13" i="3"/>
  <c r="Q12" i="5"/>
  <c r="A25" i="6"/>
  <c r="C38" i="6"/>
  <c r="A19" i="6"/>
  <c r="C16" i="5"/>
  <c r="Q13" i="5"/>
  <c r="A15" i="2"/>
  <c r="A39" i="6"/>
  <c r="Q13" i="6"/>
  <c r="C25" i="6"/>
  <c r="A33" i="6"/>
  <c r="A40" i="6"/>
  <c r="C26" i="6"/>
  <c r="Q12" i="6"/>
  <c r="C19" i="6"/>
  <c r="C18" i="6"/>
  <c r="C21" i="5"/>
  <c r="A15" i="4"/>
  <c r="A21" i="4"/>
  <c r="A20" i="5"/>
  <c r="A20" i="4"/>
  <c r="A16" i="4"/>
  <c r="C20" i="4"/>
  <c r="C15" i="4"/>
  <c r="C15" i="5"/>
  <c r="C31" i="6"/>
  <c r="Q14" i="6"/>
  <c r="A38" i="6"/>
  <c r="C39" i="6"/>
  <c r="Q10" i="6"/>
  <c r="C17" i="6"/>
  <c r="A18" i="6"/>
  <c r="Q10" i="5"/>
  <c r="A21" i="3"/>
  <c r="Q10" i="3"/>
  <c r="A21" i="2"/>
  <c r="Q13" i="2"/>
  <c r="Q12" i="2"/>
  <c r="Q11" i="5"/>
  <c r="Q10" i="4"/>
  <c r="A16" i="3"/>
  <c r="Q11" i="3"/>
  <c r="E50" i="6"/>
  <c r="K50" i="6"/>
  <c r="AB11" i="2"/>
  <c r="AB10" i="2"/>
  <c r="AB13" i="2"/>
  <c r="AB10" i="3"/>
  <c r="AB13" i="3"/>
  <c r="AB12" i="3"/>
  <c r="AB12" i="4"/>
  <c r="AB12" i="5"/>
  <c r="AB15" i="6"/>
  <c r="AB18" i="7"/>
  <c r="AB11" i="6"/>
  <c r="AB14" i="6"/>
  <c r="AB11" i="4"/>
  <c r="AB11" i="5"/>
  <c r="AB10" i="4"/>
  <c r="AB13" i="5"/>
  <c r="AB13" i="6"/>
  <c r="AB11" i="8"/>
  <c r="AC10" i="5"/>
  <c r="P10" i="5"/>
  <c r="AB10" i="6"/>
  <c r="P12" i="6" s="1"/>
  <c r="AB16" i="7"/>
  <c r="H50" i="6"/>
  <c r="R10" i="7"/>
  <c r="AB10" i="7" s="1"/>
  <c r="A20" i="7"/>
  <c r="A22" i="7"/>
  <c r="C26" i="7"/>
  <c r="A21" i="8"/>
  <c r="D50" i="6"/>
  <c r="J50" i="6"/>
  <c r="R15" i="7"/>
  <c r="AB15" i="7" s="1"/>
  <c r="C20" i="7"/>
  <c r="C22" i="7"/>
  <c r="R16" i="8"/>
  <c r="C21" i="8"/>
  <c r="A26" i="8"/>
  <c r="A21" i="7"/>
  <c r="R10" i="8"/>
  <c r="AB10" i="8" s="1"/>
  <c r="A20" i="8"/>
  <c r="C26" i="8"/>
  <c r="G50" i="6"/>
  <c r="R15" i="8"/>
  <c r="AB15" i="8" s="1"/>
  <c r="AC12" i="4" l="1"/>
  <c r="P12" i="4"/>
  <c r="AC10" i="3"/>
  <c r="P10" i="3"/>
  <c r="AC11" i="3"/>
  <c r="AB12" i="7"/>
  <c r="AC11" i="5"/>
  <c r="P11" i="5"/>
  <c r="AB17" i="8"/>
  <c r="AC12" i="6"/>
  <c r="AB11" i="7"/>
  <c r="AC12" i="3"/>
  <c r="P12" i="3"/>
  <c r="AC13" i="2"/>
  <c r="P13" i="2"/>
  <c r="P11" i="2"/>
  <c r="AC11" i="2"/>
  <c r="AC10" i="4"/>
  <c r="P10" i="4"/>
  <c r="P13" i="4"/>
  <c r="P15" i="8"/>
  <c r="AC13" i="6"/>
  <c r="P13" i="6"/>
  <c r="AC14" i="6"/>
  <c r="P14" i="6"/>
  <c r="P15" i="6"/>
  <c r="AC15" i="6"/>
  <c r="AC13" i="3"/>
  <c r="P13" i="3"/>
  <c r="AC10" i="2"/>
  <c r="P10" i="2"/>
  <c r="P12" i="2"/>
  <c r="AC10" i="6"/>
  <c r="P10" i="6"/>
  <c r="AB16" i="8"/>
  <c r="AC15" i="8" s="1"/>
  <c r="AC11" i="4"/>
  <c r="P11" i="4"/>
  <c r="AB13" i="8"/>
  <c r="AB13" i="7"/>
  <c r="AB18" i="8"/>
  <c r="P13" i="5"/>
  <c r="AC13" i="5"/>
  <c r="AC13" i="4"/>
  <c r="AC11" i="6"/>
  <c r="P11" i="6"/>
  <c r="AB17" i="7"/>
  <c r="AC18" i="7" s="1"/>
  <c r="AC12" i="5"/>
  <c r="P12" i="5"/>
  <c r="AB12" i="8"/>
  <c r="AC10" i="8" s="1"/>
  <c r="P11" i="3"/>
  <c r="AC12" i="2"/>
  <c r="AC13" i="7" l="1"/>
  <c r="P13" i="7"/>
  <c r="P16" i="7"/>
  <c r="P15" i="7"/>
  <c r="P13" i="8"/>
  <c r="AC13" i="8"/>
  <c r="AC16" i="7"/>
  <c r="P18" i="7"/>
  <c r="P10" i="7"/>
  <c r="AC11" i="7"/>
  <c r="P11" i="7"/>
  <c r="AC12" i="8"/>
  <c r="P12" i="8"/>
  <c r="P16" i="8"/>
  <c r="AC16" i="8"/>
  <c r="AC10" i="7"/>
  <c r="AC12" i="7"/>
  <c r="P12" i="7"/>
  <c r="P11" i="8"/>
  <c r="P17" i="7"/>
  <c r="AC17" i="7"/>
  <c r="AC18" i="8"/>
  <c r="P18" i="8"/>
  <c r="P10" i="8"/>
  <c r="AC17" i="8"/>
  <c r="P17" i="8"/>
  <c r="AC15" i="7"/>
  <c r="AC11" i="8"/>
</calcChain>
</file>

<file path=xl/sharedStrings.xml><?xml version="1.0" encoding="utf-8"?>
<sst xmlns="http://schemas.openxmlformats.org/spreadsheetml/2006/main" count="593" uniqueCount="74">
  <si>
    <t>Gruppeneinteilung</t>
  </si>
  <si>
    <t>Gruppe A1</t>
  </si>
  <si>
    <t>Gruppe A2</t>
  </si>
  <si>
    <t>Gruppe B1</t>
  </si>
  <si>
    <t>Gruppe B2</t>
  </si>
  <si>
    <t>Gruppe C</t>
  </si>
  <si>
    <t>spielfrei</t>
  </si>
  <si>
    <t>Spieltermine</t>
  </si>
  <si>
    <t>1. Runde</t>
  </si>
  <si>
    <t>2. Runde</t>
  </si>
  <si>
    <t>3. Runde</t>
  </si>
  <si>
    <t>4. Runde/Kreuzspiele/Halbfinale</t>
  </si>
  <si>
    <t>5. Runde/Platzierungspiele/Finale B</t>
  </si>
  <si>
    <t>Finale A</t>
  </si>
  <si>
    <t>Spielplan A1</t>
  </si>
  <si>
    <t>1. Runde:</t>
  </si>
  <si>
    <t>Ergebnis</t>
  </si>
  <si>
    <t>Heim</t>
  </si>
  <si>
    <t>Gast</t>
  </si>
  <si>
    <t>Punkte</t>
  </si>
  <si>
    <t>Sätze</t>
  </si>
  <si>
    <t>Games</t>
  </si>
  <si>
    <t>Rang</t>
  </si>
  <si>
    <t>Siege</t>
  </si>
  <si>
    <t>Punkte +</t>
  </si>
  <si>
    <t>Punke -</t>
  </si>
  <si>
    <t>Sätze +</t>
  </si>
  <si>
    <t>Sätze -</t>
  </si>
  <si>
    <t>Games+</t>
  </si>
  <si>
    <t>Games-</t>
  </si>
  <si>
    <t>Games Diff</t>
  </si>
  <si>
    <t>Reihung</t>
  </si>
  <si>
    <t>:</t>
  </si>
  <si>
    <t>2. Runde:</t>
  </si>
  <si>
    <t>3. Runde:</t>
  </si>
  <si>
    <t>Spielplan A2</t>
  </si>
  <si>
    <t>Spielplan B1</t>
  </si>
  <si>
    <t>Spielplan B2</t>
  </si>
  <si>
    <t>Spielplan C</t>
  </si>
  <si>
    <t>4. Runde:</t>
  </si>
  <si>
    <t>5. Runde:</t>
  </si>
  <si>
    <t>Final- und Platzierungsrunde A</t>
  </si>
  <si>
    <t>Halbfinale:</t>
  </si>
  <si>
    <t>Kreuzspiele:</t>
  </si>
  <si>
    <t>Platzierung:</t>
  </si>
  <si>
    <t>Finale:</t>
  </si>
  <si>
    <t>Mannschaft 1</t>
  </si>
  <si>
    <t>Mannschaft 2</t>
  </si>
  <si>
    <t>Gruppe A</t>
  </si>
  <si>
    <t>Final- und Platzierungsrunde B</t>
  </si>
  <si>
    <t>Finale B:</t>
  </si>
  <si>
    <t>Gruppe B</t>
  </si>
  <si>
    <t>Bregenzerwälder Mannschaftsmeisterschaft 2021</t>
  </si>
  <si>
    <t>UTC Egg 1</t>
  </si>
  <si>
    <t>TC Riefensberg 1</t>
  </si>
  <si>
    <t>TC Sibratsgfäll 1</t>
  </si>
  <si>
    <t>TC Sibratsgfäll 2</t>
  </si>
  <si>
    <t>TC Hittisau</t>
  </si>
  <si>
    <t>UTC Langenegg</t>
  </si>
  <si>
    <t>UTC Schoppernau 1</t>
  </si>
  <si>
    <t>UTC Alberschwende</t>
  </si>
  <si>
    <t>TC Lingenau 1</t>
  </si>
  <si>
    <t>RTC Bezau</t>
  </si>
  <si>
    <t>TC Sulzberg</t>
  </si>
  <si>
    <t>TC Andelsbuch</t>
  </si>
  <si>
    <t>TC Schwarzenberg</t>
  </si>
  <si>
    <t>UTC Egg 2</t>
  </si>
  <si>
    <t>TC Au 1</t>
  </si>
  <si>
    <t>TC Krumbach</t>
  </si>
  <si>
    <t>TC Lingenau 2</t>
  </si>
  <si>
    <t>TC Au 2</t>
  </si>
  <si>
    <t>TC Alberschwende 2</t>
  </si>
  <si>
    <t>TC Riefensberg 2</t>
  </si>
  <si>
    <t>UTC Schoppernau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</si>
</sst>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"/>
  </numFmts>
  <fonts count="18" x14ac:knownFonts="1">
    <font>
      <sz val="11"/>
      <color rgb="FF000000"/>
      <name val="Calibri"/>
      <family val="2"/>
      <charset val="1"/>
    </font>
    <font>
      <b/>
      <sz val="20"/>
      <color rgb="FF000000"/>
      <name val="Calibri"/>
      <family val="2"/>
      <charset val="1"/>
    </font>
    <font>
      <b/>
      <sz val="16"/>
      <color rgb="FF000000"/>
      <name val="Calibri"/>
      <family val="2"/>
      <charset val="1"/>
    </font>
    <font>
      <b/>
      <sz val="14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sz val="11"/>
      <color rgb="FFFFFFFF"/>
      <name val="Calibri"/>
      <family val="2"/>
      <charset val="1"/>
    </font>
    <font>
      <b/>
      <sz val="12"/>
      <color rgb="FF000000"/>
      <name val="Calibri"/>
      <family val="2"/>
      <charset val="1"/>
    </font>
    <font>
      <b/>
      <sz val="12"/>
      <color rgb="FFFFFFFF"/>
      <name val="Calibri"/>
      <family val="2"/>
      <charset val="1"/>
    </font>
    <font>
      <sz val="12"/>
      <color rgb="FFFFFFFF"/>
      <name val="Calibri"/>
      <family val="2"/>
      <charset val="1"/>
    </font>
    <font>
      <sz val="12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FF0000"/>
      <name val="Calibri"/>
      <family val="2"/>
      <charset val="1"/>
    </font>
    <font>
      <b/>
      <sz val="12"/>
      <color rgb="FFFF0000"/>
      <name val="Calibri"/>
      <family val="2"/>
      <charset val="1"/>
    </font>
    <font>
      <sz val="12"/>
      <color rgb="FFFF0000"/>
      <name val="Calibri"/>
      <family val="2"/>
      <charset val="1"/>
    </font>
    <font>
      <sz val="11"/>
      <name val="Calibri"/>
      <family val="2"/>
      <charset val="1"/>
    </font>
    <font>
      <b/>
      <sz val="12"/>
      <name val="Calibri"/>
      <family val="2"/>
      <charset val="1"/>
    </font>
    <font>
      <sz val="12"/>
      <name val="Calibri"/>
      <family val="2"/>
      <charset val="1"/>
    </font>
    <font>
      <b/>
      <sz val="18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Protection="1">
      <protection locked="0"/>
    </xf>
    <xf numFmtId="0" fontId="2" fillId="0" borderId="0" xfId="0" applyFont="1"/>
    <xf numFmtId="0" fontId="4" fillId="0" borderId="0" xfId="0" applyFont="1"/>
    <xf numFmtId="0" fontId="4" fillId="0" borderId="0" xfId="0" applyFont="1" applyAlignment="1">
      <alignment horizontal="justify"/>
    </xf>
    <xf numFmtId="164" fontId="4" fillId="0" borderId="0" xfId="0" applyNumberFormat="1" applyFont="1" applyAlignment="1" applyProtection="1">
      <alignment horizontal="left"/>
      <protection locked="0"/>
    </xf>
    <xf numFmtId="0" fontId="5" fillId="0" borderId="0" xfId="0" applyFont="1"/>
    <xf numFmtId="0" fontId="6" fillId="0" borderId="0" xfId="0" applyFont="1"/>
    <xf numFmtId="164" fontId="6" fillId="0" borderId="0" xfId="0" applyNumberFormat="1" applyFont="1" applyAlignment="1">
      <alignment horizontal="left"/>
    </xf>
    <xf numFmtId="0" fontId="6" fillId="0" borderId="1" xfId="0" applyFont="1" applyBorder="1" applyAlignment="1">
      <alignment horizontal="center"/>
    </xf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5" fillId="0" borderId="0" xfId="0" applyFont="1"/>
    <xf numFmtId="0" fontId="0" fillId="0" borderId="0" xfId="0" applyFont="1"/>
    <xf numFmtId="0" fontId="7" fillId="0" borderId="0" xfId="0" applyFont="1"/>
    <xf numFmtId="0" fontId="6" fillId="0" borderId="0" xfId="0" applyFont="1"/>
    <xf numFmtId="0" fontId="8" fillId="0" borderId="0" xfId="0" applyFont="1"/>
    <xf numFmtId="0" fontId="9" fillId="0" borderId="0" xfId="0" applyFont="1"/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Protection="1"/>
    <xf numFmtId="0" fontId="5" fillId="0" borderId="0" xfId="0" applyFont="1" applyProtection="1"/>
    <xf numFmtId="0" fontId="11" fillId="0" borderId="0" xfId="0" applyFont="1" applyProtection="1"/>
    <xf numFmtId="0" fontId="6" fillId="0" borderId="0" xfId="0" applyFont="1" applyProtection="1"/>
    <xf numFmtId="0" fontId="6" fillId="0" borderId="1" xfId="0" applyFont="1" applyBorder="1" applyAlignment="1" applyProtection="1">
      <alignment horizontal="center"/>
    </xf>
    <xf numFmtId="0" fontId="7" fillId="0" borderId="0" xfId="0" applyFont="1" applyProtection="1"/>
    <xf numFmtId="0" fontId="12" fillId="0" borderId="0" xfId="0" applyFont="1" applyProtection="1"/>
    <xf numFmtId="0" fontId="8" fillId="0" borderId="0" xfId="0" applyFont="1" applyProtection="1"/>
    <xf numFmtId="0" fontId="13" fillId="0" borderId="0" xfId="0" applyFont="1" applyProtection="1"/>
    <xf numFmtId="0" fontId="9" fillId="0" borderId="0" xfId="0" applyFont="1" applyProtection="1"/>
    <xf numFmtId="0" fontId="9" fillId="0" borderId="1" xfId="0" applyFont="1" applyBorder="1" applyAlignment="1" applyProtection="1">
      <alignment horizontal="center" vertical="center"/>
    </xf>
    <xf numFmtId="0" fontId="5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center" vertical="center"/>
    </xf>
    <xf numFmtId="164" fontId="6" fillId="0" borderId="0" xfId="0" applyNumberFormat="1" applyFont="1" applyAlignment="1" applyProtection="1">
      <alignment horizontal="left"/>
    </xf>
    <xf numFmtId="0" fontId="5" fillId="0" borderId="0" xfId="0" applyFont="1" applyBorder="1" applyProtection="1"/>
    <xf numFmtId="0" fontId="10" fillId="0" borderId="0" xfId="0" applyFont="1" applyAlignment="1" applyProtection="1">
      <alignment horizontal="center"/>
    </xf>
    <xf numFmtId="0" fontId="10" fillId="0" borderId="0" xfId="0" applyFont="1" applyAlignment="1" applyProtection="1">
      <alignment horizontal="right"/>
    </xf>
    <xf numFmtId="0" fontId="10" fillId="0" borderId="1" xfId="0" applyFont="1" applyBorder="1" applyAlignment="1" applyProtection="1">
      <alignment horizontal="center" vertical="center"/>
    </xf>
    <xf numFmtId="0" fontId="0" fillId="0" borderId="1" xfId="0" applyFont="1" applyBorder="1" applyAlignment="1" applyProtection="1">
      <alignment horizontal="center" vertical="center"/>
    </xf>
    <xf numFmtId="0" fontId="14" fillId="0" borderId="0" xfId="0" applyFont="1" applyProtection="1"/>
    <xf numFmtId="0" fontId="15" fillId="0" borderId="0" xfId="0" applyFont="1" applyProtection="1"/>
    <xf numFmtId="0" fontId="16" fillId="0" borderId="0" xfId="0" applyFont="1" applyProtection="1"/>
    <xf numFmtId="0" fontId="14" fillId="0" borderId="0" xfId="0" applyFont="1" applyAlignment="1" applyProtection="1">
      <alignment vertical="center"/>
    </xf>
    <xf numFmtId="0" fontId="2" fillId="0" borderId="1" xfId="0" applyFont="1" applyBorder="1" applyAlignment="1" applyProtection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center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0" fontId="6" fillId="0" borderId="1" xfId="0" applyFont="1" applyBorder="1" applyAlignment="1" applyProtection="1">
      <alignment horizontal="center"/>
    </xf>
    <xf numFmtId="0" fontId="6" fillId="0" borderId="1" xfId="0" applyFont="1" applyBorder="1" applyAlignment="1" applyProtection="1">
      <alignment horizontal="left"/>
    </xf>
    <xf numFmtId="0" fontId="6" fillId="0" borderId="1" xfId="0" applyFont="1" applyBorder="1" applyAlignment="1" applyProtection="1">
      <alignment horizontal="center" vertical="center"/>
    </xf>
    <xf numFmtId="0" fontId="9" fillId="0" borderId="1" xfId="0" applyFont="1" applyBorder="1" applyAlignment="1" applyProtection="1">
      <alignment horizontal="left" vertical="center"/>
    </xf>
    <xf numFmtId="0" fontId="10" fillId="0" borderId="1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center"/>
    </xf>
    <xf numFmtId="0" fontId="2" fillId="0" borderId="1" xfId="0" applyFont="1" applyBorder="1" applyAlignment="1" applyProtection="1">
      <alignment horizontal="left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2037960</xdr:colOff>
      <xdr:row>2</xdr:row>
      <xdr:rowOff>157680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0" y="0"/>
          <a:ext cx="203796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2</xdr:col>
      <xdr:colOff>457200</xdr:colOff>
      <xdr:row>0</xdr:row>
      <xdr:rowOff>0</xdr:rowOff>
    </xdr:from>
    <xdr:to>
      <xdr:col>3</xdr:col>
      <xdr:colOff>12700</xdr:colOff>
      <xdr:row>3</xdr:row>
      <xdr:rowOff>110490</xdr:rowOff>
    </xdr:to>
    <xdr:pic>
      <xdr:nvPicPr>
        <xdr:cNvPr id="4" name="Bild1">
          <a:extLst>
            <a:ext uri="{FF2B5EF4-FFF2-40B4-BE49-F238E27FC236}">
              <a16:creationId xmlns:a16="http://schemas.microsoft.com/office/drawing/2014/main" id="{767F52B3-4E60-41EE-A91C-AB18DD399FA2}"/>
            </a:ext>
          </a:extLst>
        </xdr:cNvPr>
        <xdr:cNvPicPr/>
      </xdr:nvPicPr>
      <xdr:blipFill>
        <a:blip xmlns:r="http://schemas.openxmlformats.org/officeDocument/2006/relationships" r:embed="rId2"/>
        <a:srcRect l="-176" t="-661" r="-176" b="-661"/>
        <a:stretch>
          <a:fillRect/>
        </a:stretch>
      </xdr:blipFill>
      <xdr:spPr bwMode="auto">
        <a:xfrm>
          <a:off x="3752850" y="0"/>
          <a:ext cx="2555875" cy="68199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1314000</xdr:colOff>
      <xdr:row>3</xdr:row>
      <xdr:rowOff>5400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08152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228600</xdr:colOff>
      <xdr:row>0</xdr:row>
      <xdr:rowOff>19050</xdr:rowOff>
    </xdr:from>
    <xdr:to>
      <xdr:col>12</xdr:col>
      <xdr:colOff>365125</xdr:colOff>
      <xdr:row>2</xdr:row>
      <xdr:rowOff>180975</xdr:rowOff>
    </xdr:to>
    <xdr:pic>
      <xdr:nvPicPr>
        <xdr:cNvPr id="4" name="Bild1">
          <a:extLst>
            <a:ext uri="{FF2B5EF4-FFF2-40B4-BE49-F238E27FC236}">
              <a16:creationId xmlns:a16="http://schemas.microsoft.com/office/drawing/2014/main" id="{C2B41CD6-E2E7-4D2A-8A31-A5542D878ABB}"/>
            </a:ext>
          </a:extLst>
        </xdr:cNvPr>
        <xdr:cNvPicPr/>
      </xdr:nvPicPr>
      <xdr:blipFill>
        <a:blip xmlns:r="http://schemas.openxmlformats.org/officeDocument/2006/relationships" r:embed="rId2"/>
        <a:srcRect l="-176" t="-661" r="-176" b="-661"/>
        <a:stretch>
          <a:fillRect/>
        </a:stretch>
      </xdr:blipFill>
      <xdr:spPr bwMode="auto">
        <a:xfrm>
          <a:off x="7058025" y="19050"/>
          <a:ext cx="2098675" cy="5429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1314000</xdr:colOff>
      <xdr:row>3</xdr:row>
      <xdr:rowOff>5400</xdr:rowOff>
    </xdr:to>
    <xdr:pic>
      <xdr:nvPicPr>
        <xdr:cNvPr id="4" name="Grafik 1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08152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256800</xdr:colOff>
      <xdr:row>0</xdr:row>
      <xdr:rowOff>0</xdr:rowOff>
    </xdr:from>
    <xdr:to>
      <xdr:col>12</xdr:col>
      <xdr:colOff>393325</xdr:colOff>
      <xdr:row>2</xdr:row>
      <xdr:rowOff>161925</xdr:rowOff>
    </xdr:to>
    <xdr:pic>
      <xdr:nvPicPr>
        <xdr:cNvPr id="6" name="Bild1">
          <a:extLst>
            <a:ext uri="{FF2B5EF4-FFF2-40B4-BE49-F238E27FC236}">
              <a16:creationId xmlns:a16="http://schemas.microsoft.com/office/drawing/2014/main" id="{E2A8BC66-AE5F-4FB7-AB98-91DF9DF64C3C}"/>
            </a:ext>
          </a:extLst>
        </xdr:cNvPr>
        <xdr:cNvPicPr/>
      </xdr:nvPicPr>
      <xdr:blipFill>
        <a:blip xmlns:r="http://schemas.openxmlformats.org/officeDocument/2006/relationships" r:embed="rId2"/>
        <a:srcRect l="-176" t="-661" r="-176" b="-661"/>
        <a:stretch>
          <a:fillRect/>
        </a:stretch>
      </xdr:blipFill>
      <xdr:spPr bwMode="auto">
        <a:xfrm>
          <a:off x="7086225" y="0"/>
          <a:ext cx="2098675" cy="54292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1314000</xdr:colOff>
      <xdr:row>3</xdr:row>
      <xdr:rowOff>5400</xdr:rowOff>
    </xdr:to>
    <xdr:pic>
      <xdr:nvPicPr>
        <xdr:cNvPr id="6" name="Grafik 1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08152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152400</xdr:colOff>
      <xdr:row>0</xdr:row>
      <xdr:rowOff>95250</xdr:rowOff>
    </xdr:from>
    <xdr:to>
      <xdr:col>12</xdr:col>
      <xdr:colOff>288925</xdr:colOff>
      <xdr:row>3</xdr:row>
      <xdr:rowOff>66675</xdr:rowOff>
    </xdr:to>
    <xdr:pic>
      <xdr:nvPicPr>
        <xdr:cNvPr id="4" name="Bild1">
          <a:extLst>
            <a:ext uri="{FF2B5EF4-FFF2-40B4-BE49-F238E27FC236}">
              <a16:creationId xmlns:a16="http://schemas.microsoft.com/office/drawing/2014/main" id="{76C7DD31-B7D6-4615-B66F-EE211298F2D7}"/>
            </a:ext>
          </a:extLst>
        </xdr:cNvPr>
        <xdr:cNvPicPr/>
      </xdr:nvPicPr>
      <xdr:blipFill>
        <a:blip xmlns:r="http://schemas.openxmlformats.org/officeDocument/2006/relationships" r:embed="rId2"/>
        <a:srcRect l="-176" t="-661" r="-176" b="-661"/>
        <a:stretch>
          <a:fillRect/>
        </a:stretch>
      </xdr:blipFill>
      <xdr:spPr bwMode="auto">
        <a:xfrm>
          <a:off x="6981825" y="95250"/>
          <a:ext cx="2098675" cy="5429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1314000</xdr:colOff>
      <xdr:row>3</xdr:row>
      <xdr:rowOff>5400</xdr:rowOff>
    </xdr:to>
    <xdr:pic>
      <xdr:nvPicPr>
        <xdr:cNvPr id="8" name="Grafik 1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08152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247650</xdr:colOff>
      <xdr:row>0</xdr:row>
      <xdr:rowOff>133350</xdr:rowOff>
    </xdr:from>
    <xdr:to>
      <xdr:col>12</xdr:col>
      <xdr:colOff>384175</xdr:colOff>
      <xdr:row>4</xdr:row>
      <xdr:rowOff>9525</xdr:rowOff>
    </xdr:to>
    <xdr:pic>
      <xdr:nvPicPr>
        <xdr:cNvPr id="4" name="Bild1">
          <a:extLst>
            <a:ext uri="{FF2B5EF4-FFF2-40B4-BE49-F238E27FC236}">
              <a16:creationId xmlns:a16="http://schemas.microsoft.com/office/drawing/2014/main" id="{C7145561-057C-482B-BFA8-9CAAB100BC55}"/>
            </a:ext>
          </a:extLst>
        </xdr:cNvPr>
        <xdr:cNvPicPr/>
      </xdr:nvPicPr>
      <xdr:blipFill>
        <a:blip xmlns:r="http://schemas.openxmlformats.org/officeDocument/2006/relationships" r:embed="rId2"/>
        <a:srcRect l="-176" t="-661" r="-176" b="-661"/>
        <a:stretch>
          <a:fillRect/>
        </a:stretch>
      </xdr:blipFill>
      <xdr:spPr bwMode="auto">
        <a:xfrm>
          <a:off x="7077075" y="133350"/>
          <a:ext cx="2098675" cy="54292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311760</xdr:colOff>
      <xdr:row>3</xdr:row>
      <xdr:rowOff>5400</xdr:rowOff>
    </xdr:to>
    <xdr:pic>
      <xdr:nvPicPr>
        <xdr:cNvPr id="10" name="Grafik 1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13768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6</xdr:col>
      <xdr:colOff>238125</xdr:colOff>
      <xdr:row>0</xdr:row>
      <xdr:rowOff>38100</xdr:rowOff>
    </xdr:from>
    <xdr:to>
      <xdr:col>12</xdr:col>
      <xdr:colOff>374650</xdr:colOff>
      <xdr:row>3</xdr:row>
      <xdr:rowOff>9525</xdr:rowOff>
    </xdr:to>
    <xdr:pic>
      <xdr:nvPicPr>
        <xdr:cNvPr id="4" name="Bild1">
          <a:extLst>
            <a:ext uri="{FF2B5EF4-FFF2-40B4-BE49-F238E27FC236}">
              <a16:creationId xmlns:a16="http://schemas.microsoft.com/office/drawing/2014/main" id="{86D66519-B6B9-45D4-8B35-5167DB7AF0F5}"/>
            </a:ext>
          </a:extLst>
        </xdr:cNvPr>
        <xdr:cNvPicPr/>
      </xdr:nvPicPr>
      <xdr:blipFill>
        <a:blip xmlns:r="http://schemas.openxmlformats.org/officeDocument/2006/relationships" r:embed="rId2"/>
        <a:srcRect l="-176" t="-661" r="-176" b="-661"/>
        <a:stretch>
          <a:fillRect/>
        </a:stretch>
      </xdr:blipFill>
      <xdr:spPr bwMode="auto">
        <a:xfrm>
          <a:off x="4038600" y="38100"/>
          <a:ext cx="2098675" cy="54292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37800</xdr:colOff>
      <xdr:row>3</xdr:row>
      <xdr:rowOff>20520</xdr:rowOff>
    </xdr:to>
    <xdr:pic>
      <xdr:nvPicPr>
        <xdr:cNvPr id="12" name="Grafik 1">
          <a:extLst>
            <a:ext uri="{FF2B5EF4-FFF2-40B4-BE49-F238E27FC236}">
              <a16:creationId xmlns:a16="http://schemas.microsoft.com/office/drawing/2014/main" id="{00000000-0008-0000-0600-00000C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15712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5</xdr:col>
      <xdr:colOff>85725</xdr:colOff>
      <xdr:row>0</xdr:row>
      <xdr:rowOff>85725</xdr:rowOff>
    </xdr:from>
    <xdr:to>
      <xdr:col>13</xdr:col>
      <xdr:colOff>50800</xdr:colOff>
      <xdr:row>3</xdr:row>
      <xdr:rowOff>57150</xdr:rowOff>
    </xdr:to>
    <xdr:pic>
      <xdr:nvPicPr>
        <xdr:cNvPr id="4" name="Bild1">
          <a:extLst>
            <a:ext uri="{FF2B5EF4-FFF2-40B4-BE49-F238E27FC236}">
              <a16:creationId xmlns:a16="http://schemas.microsoft.com/office/drawing/2014/main" id="{37A83F2F-5D26-4E03-8000-D75CD04AD598}"/>
            </a:ext>
          </a:extLst>
        </xdr:cNvPr>
        <xdr:cNvPicPr/>
      </xdr:nvPicPr>
      <xdr:blipFill>
        <a:blip xmlns:r="http://schemas.openxmlformats.org/officeDocument/2006/relationships" r:embed="rId2"/>
        <a:srcRect l="-176" t="-661" r="-176" b="-661"/>
        <a:stretch>
          <a:fillRect/>
        </a:stretch>
      </xdr:blipFill>
      <xdr:spPr bwMode="auto">
        <a:xfrm>
          <a:off x="4514850" y="85725"/>
          <a:ext cx="2098675" cy="54292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37800</xdr:colOff>
      <xdr:row>3</xdr:row>
      <xdr:rowOff>20520</xdr:rowOff>
    </xdr:to>
    <xdr:pic>
      <xdr:nvPicPr>
        <xdr:cNvPr id="14" name="Grafik 1">
          <a:extLst>
            <a:ext uri="{FF2B5EF4-FFF2-40B4-BE49-F238E27FC236}">
              <a16:creationId xmlns:a16="http://schemas.microsoft.com/office/drawing/2014/main" id="{00000000-0008-0000-0700-00000E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157120" cy="538560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4</xdr:col>
      <xdr:colOff>314325</xdr:colOff>
      <xdr:row>0</xdr:row>
      <xdr:rowOff>47625</xdr:rowOff>
    </xdr:from>
    <xdr:to>
      <xdr:col>12</xdr:col>
      <xdr:colOff>279400</xdr:colOff>
      <xdr:row>3</xdr:row>
      <xdr:rowOff>19050</xdr:rowOff>
    </xdr:to>
    <xdr:pic>
      <xdr:nvPicPr>
        <xdr:cNvPr id="4" name="Bild1">
          <a:extLst>
            <a:ext uri="{FF2B5EF4-FFF2-40B4-BE49-F238E27FC236}">
              <a16:creationId xmlns:a16="http://schemas.microsoft.com/office/drawing/2014/main" id="{3494B450-1B52-47C2-B5CA-3801D6E1CEB1}"/>
            </a:ext>
          </a:extLst>
        </xdr:cNvPr>
        <xdr:cNvPicPr/>
      </xdr:nvPicPr>
      <xdr:blipFill>
        <a:blip xmlns:r="http://schemas.openxmlformats.org/officeDocument/2006/relationships" r:embed="rId2"/>
        <a:srcRect l="-176" t="-661" r="-176" b="-661"/>
        <a:stretch>
          <a:fillRect/>
        </a:stretch>
      </xdr:blipFill>
      <xdr:spPr bwMode="auto">
        <a:xfrm>
          <a:off x="4391025" y="47625"/>
          <a:ext cx="2098675" cy="5429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8:AMK71"/>
  <sheetViews>
    <sheetView showGridLines="0" showZeros="0" topLeftCell="A16" zoomScaleNormal="100" workbookViewId="0">
      <selection activeCell="C37" sqref="C37"/>
    </sheetView>
  </sheetViews>
  <sheetFormatPr baseColWidth="10" defaultColWidth="9.140625" defaultRowHeight="15" x14ac:dyDescent="0.25"/>
  <cols>
    <col min="1" max="1" width="45" style="1" customWidth="1"/>
    <col min="2" max="2" width="4.42578125" style="1" customWidth="1"/>
    <col min="3" max="3" width="45" style="1" customWidth="1"/>
    <col min="4" max="1025" width="11.42578125" style="1"/>
  </cols>
  <sheetData>
    <row r="8" spans="1:3" ht="26.25" x14ac:dyDescent="0.4">
      <c r="A8" s="63" t="s">
        <v>52</v>
      </c>
      <c r="B8" s="63"/>
      <c r="C8" s="63"/>
    </row>
    <row r="9" spans="1:3" ht="21" x14ac:dyDescent="0.35">
      <c r="A9" s="64" t="s">
        <v>0</v>
      </c>
      <c r="B9" s="64"/>
      <c r="C9" s="64"/>
    </row>
    <row r="10" spans="1:3" ht="21" x14ac:dyDescent="0.35">
      <c r="A10" s="2"/>
      <c r="B10" s="2"/>
      <c r="C10" s="2"/>
    </row>
    <row r="11" spans="1:3" ht="21" x14ac:dyDescent="0.35">
      <c r="A11" s="2"/>
      <c r="B11" s="2"/>
      <c r="C11" s="2"/>
    </row>
    <row r="13" spans="1:3" ht="18.75" x14ac:dyDescent="0.3">
      <c r="A13" s="3" t="s">
        <v>1</v>
      </c>
      <c r="C13" s="3" t="s">
        <v>2</v>
      </c>
    </row>
    <row r="14" spans="1:3" ht="21" x14ac:dyDescent="0.35">
      <c r="A14" s="4" t="s">
        <v>53</v>
      </c>
      <c r="C14" s="4" t="s">
        <v>54</v>
      </c>
    </row>
    <row r="15" spans="1:3" ht="21" x14ac:dyDescent="0.35">
      <c r="A15" s="4" t="s">
        <v>57</v>
      </c>
      <c r="C15" s="4" t="s">
        <v>58</v>
      </c>
    </row>
    <row r="16" spans="1:3" ht="21" x14ac:dyDescent="0.35">
      <c r="A16" s="4" t="s">
        <v>59</v>
      </c>
      <c r="C16" s="4" t="s">
        <v>60</v>
      </c>
    </row>
    <row r="17" spans="1:3" ht="21" x14ac:dyDescent="0.35">
      <c r="A17" s="4" t="s">
        <v>61</v>
      </c>
      <c r="C17" s="4" t="s">
        <v>62</v>
      </c>
    </row>
    <row r="20" spans="1:3" ht="18.75" x14ac:dyDescent="0.3">
      <c r="A20" s="3" t="s">
        <v>3</v>
      </c>
      <c r="C20" s="3" t="s">
        <v>4</v>
      </c>
    </row>
    <row r="21" spans="1:3" ht="21" x14ac:dyDescent="0.35">
      <c r="A21" s="4" t="s">
        <v>55</v>
      </c>
      <c r="C21" s="4" t="s">
        <v>56</v>
      </c>
    </row>
    <row r="22" spans="1:3" ht="21" x14ac:dyDescent="0.35">
      <c r="A22" s="4" t="s">
        <v>63</v>
      </c>
      <c r="C22" s="4" t="s">
        <v>66</v>
      </c>
    </row>
    <row r="23" spans="1:3" ht="21" x14ac:dyDescent="0.35">
      <c r="A23" s="4" t="s">
        <v>65</v>
      </c>
      <c r="C23" s="4" t="s">
        <v>68</v>
      </c>
    </row>
    <row r="24" spans="1:3" ht="21" x14ac:dyDescent="0.35">
      <c r="A24" s="4" t="s">
        <v>67</v>
      </c>
      <c r="C24" s="4" t="s">
        <v>64</v>
      </c>
    </row>
    <row r="26" spans="1:3" ht="18.75" x14ac:dyDescent="0.3">
      <c r="A26" s="3" t="s">
        <v>5</v>
      </c>
    </row>
    <row r="27" spans="1:3" ht="21" x14ac:dyDescent="0.35">
      <c r="A27" s="4" t="s">
        <v>69</v>
      </c>
    </row>
    <row r="28" spans="1:3" ht="21" x14ac:dyDescent="0.35">
      <c r="A28" s="4" t="s">
        <v>70</v>
      </c>
    </row>
    <row r="29" spans="1:3" ht="21" x14ac:dyDescent="0.35">
      <c r="A29" s="4" t="s">
        <v>71</v>
      </c>
    </row>
    <row r="30" spans="1:3" ht="21" x14ac:dyDescent="0.35">
      <c r="A30" s="4" t="s">
        <v>72</v>
      </c>
    </row>
    <row r="31" spans="1:3" ht="21" x14ac:dyDescent="0.35">
      <c r="A31" s="4" t="s">
        <v>73</v>
      </c>
    </row>
    <row r="32" spans="1:3" ht="21" x14ac:dyDescent="0.35">
      <c r="A32" s="4" t="s">
        <v>6</v>
      </c>
    </row>
    <row r="33" spans="1:1025" x14ac:dyDescent="0.25">
      <c r="AMD33"/>
      <c r="AME33"/>
      <c r="AMF33"/>
      <c r="AMG33"/>
      <c r="AMH33"/>
      <c r="AMI33"/>
      <c r="AMJ33"/>
      <c r="AMK33"/>
    </row>
    <row r="34" spans="1:1025" x14ac:dyDescent="0.25">
      <c r="AMD34"/>
      <c r="AME34"/>
      <c r="AMF34"/>
      <c r="AMG34"/>
      <c r="AMH34"/>
      <c r="AMI34"/>
      <c r="AMJ34"/>
      <c r="AMK34"/>
    </row>
    <row r="35" spans="1:1025" ht="21" x14ac:dyDescent="0.35">
      <c r="A35" s="5" t="s">
        <v>7</v>
      </c>
      <c r="B35" s="6"/>
      <c r="C35" s="6"/>
      <c r="AMD35"/>
      <c r="AME35"/>
      <c r="AMF35"/>
      <c r="AMG35"/>
      <c r="AMH35"/>
      <c r="AMI35"/>
      <c r="AMJ35"/>
      <c r="AMK35"/>
    </row>
    <row r="36" spans="1:1025" ht="21" x14ac:dyDescent="0.35">
      <c r="A36" s="7" t="s">
        <v>8</v>
      </c>
      <c r="B36" s="6"/>
      <c r="C36" s="8">
        <v>44345</v>
      </c>
      <c r="AMD36"/>
      <c r="AME36"/>
      <c r="AMF36"/>
      <c r="AMG36"/>
      <c r="AMH36"/>
      <c r="AMI36"/>
      <c r="AMJ36"/>
      <c r="AMK36"/>
    </row>
    <row r="37" spans="1:1025" ht="21" x14ac:dyDescent="0.35">
      <c r="A37" s="7" t="s">
        <v>9</v>
      </c>
      <c r="B37" s="6"/>
      <c r="C37" s="8">
        <v>44352</v>
      </c>
      <c r="AMD37"/>
      <c r="AME37"/>
      <c r="AMF37"/>
      <c r="AMG37"/>
      <c r="AMH37"/>
      <c r="AMI37"/>
      <c r="AMJ37"/>
      <c r="AMK37"/>
    </row>
    <row r="38" spans="1:1025" ht="21" x14ac:dyDescent="0.35">
      <c r="A38" s="7" t="s">
        <v>10</v>
      </c>
      <c r="B38" s="6"/>
      <c r="C38" s="8">
        <v>44359</v>
      </c>
      <c r="AMD38"/>
      <c r="AME38"/>
      <c r="AMF38"/>
      <c r="AMG38"/>
      <c r="AMH38"/>
      <c r="AMI38"/>
      <c r="AMJ38"/>
      <c r="AMK38"/>
    </row>
    <row r="39" spans="1:1025" ht="21" x14ac:dyDescent="0.35">
      <c r="A39" s="7" t="s">
        <v>11</v>
      </c>
      <c r="B39" s="6"/>
      <c r="C39" s="8">
        <v>44366</v>
      </c>
      <c r="AMD39"/>
      <c r="AME39"/>
      <c r="AMF39"/>
      <c r="AMG39"/>
      <c r="AMH39"/>
      <c r="AMI39"/>
      <c r="AMJ39"/>
      <c r="AMK39"/>
    </row>
    <row r="40" spans="1:1025" ht="21" customHeight="1" x14ac:dyDescent="0.35">
      <c r="A40" s="7" t="s">
        <v>12</v>
      </c>
      <c r="B40" s="6"/>
      <c r="C40" s="8">
        <v>44373</v>
      </c>
      <c r="AMD40"/>
      <c r="AME40"/>
      <c r="AMF40"/>
      <c r="AMG40"/>
      <c r="AMH40"/>
      <c r="AMI40"/>
      <c r="AMJ40"/>
      <c r="AMK40"/>
    </row>
    <row r="41" spans="1:1025" ht="21" x14ac:dyDescent="0.35">
      <c r="A41" s="7" t="s">
        <v>13</v>
      </c>
      <c r="B41" s="6"/>
      <c r="C41" s="8">
        <v>44387</v>
      </c>
      <c r="AMD41"/>
      <c r="AME41"/>
      <c r="AMF41"/>
      <c r="AMG41"/>
      <c r="AMH41"/>
      <c r="AMI41"/>
      <c r="AMJ41"/>
      <c r="AMK41"/>
    </row>
    <row r="42" spans="1:1025" x14ac:dyDescent="0.25">
      <c r="AMD42"/>
      <c r="AME42"/>
      <c r="AMF42"/>
      <c r="AMG42"/>
      <c r="AMH42"/>
      <c r="AMI42"/>
      <c r="AMJ42"/>
      <c r="AMK42"/>
    </row>
    <row r="43" spans="1:1025" x14ac:dyDescent="0.25">
      <c r="AMD43"/>
      <c r="AME43"/>
      <c r="AMF43"/>
      <c r="AMG43"/>
      <c r="AMH43"/>
      <c r="AMI43"/>
      <c r="AMJ43"/>
      <c r="AMK43"/>
    </row>
    <row r="44" spans="1:1025" x14ac:dyDescent="0.25">
      <c r="AMD44"/>
      <c r="AME44"/>
      <c r="AMF44"/>
      <c r="AMG44"/>
      <c r="AMH44"/>
      <c r="AMI44"/>
      <c r="AMJ44"/>
      <c r="AMK44"/>
    </row>
    <row r="45" spans="1:1025" x14ac:dyDescent="0.25">
      <c r="AMD45"/>
      <c r="AME45"/>
      <c r="AMF45"/>
      <c r="AMG45"/>
      <c r="AMH45"/>
      <c r="AMI45"/>
      <c r="AMJ45"/>
      <c r="AMK45"/>
    </row>
    <row r="46" spans="1:1025" x14ac:dyDescent="0.25">
      <c r="AMD46"/>
      <c r="AME46"/>
      <c r="AMF46"/>
      <c r="AMG46"/>
      <c r="AMH46"/>
      <c r="AMI46"/>
      <c r="AMJ46"/>
      <c r="AMK46"/>
    </row>
    <row r="47" spans="1:1025" x14ac:dyDescent="0.25">
      <c r="AMD47"/>
      <c r="AME47"/>
      <c r="AMF47"/>
      <c r="AMG47"/>
      <c r="AMH47"/>
      <c r="AMI47"/>
      <c r="AMJ47"/>
      <c r="AMK47"/>
    </row>
    <row r="48" spans="1:1025" x14ac:dyDescent="0.25">
      <c r="AMD48"/>
      <c r="AME48"/>
      <c r="AMF48"/>
      <c r="AMG48"/>
      <c r="AMH48"/>
      <c r="AMI48"/>
      <c r="AMJ48"/>
      <c r="AMK48"/>
    </row>
    <row r="49" spans="1018:1025" x14ac:dyDescent="0.25">
      <c r="AMD49"/>
      <c r="AME49"/>
      <c r="AMF49"/>
      <c r="AMG49"/>
      <c r="AMH49"/>
      <c r="AMI49"/>
      <c r="AMJ49"/>
      <c r="AMK49"/>
    </row>
    <row r="50" spans="1018:1025" x14ac:dyDescent="0.25">
      <c r="AMD50"/>
      <c r="AME50"/>
      <c r="AMF50"/>
      <c r="AMG50"/>
      <c r="AMH50"/>
      <c r="AMI50"/>
      <c r="AMJ50"/>
      <c r="AMK50"/>
    </row>
    <row r="51" spans="1018:1025" x14ac:dyDescent="0.25">
      <c r="AMD51"/>
      <c r="AME51"/>
      <c r="AMF51"/>
      <c r="AMG51"/>
      <c r="AMH51"/>
      <c r="AMI51"/>
      <c r="AMJ51"/>
      <c r="AMK51"/>
    </row>
    <row r="52" spans="1018:1025" x14ac:dyDescent="0.25">
      <c r="AMD52"/>
      <c r="AME52"/>
      <c r="AMF52"/>
      <c r="AMG52"/>
      <c r="AMH52"/>
      <c r="AMI52"/>
      <c r="AMJ52"/>
      <c r="AMK52"/>
    </row>
    <row r="53" spans="1018:1025" x14ac:dyDescent="0.25">
      <c r="AMD53"/>
      <c r="AME53"/>
      <c r="AMF53"/>
      <c r="AMG53"/>
      <c r="AMH53"/>
      <c r="AMI53"/>
      <c r="AMJ53"/>
      <c r="AMK53"/>
    </row>
    <row r="54" spans="1018:1025" x14ac:dyDescent="0.25">
      <c r="AMD54"/>
      <c r="AME54"/>
      <c r="AMF54"/>
      <c r="AMG54"/>
      <c r="AMH54"/>
      <c r="AMI54"/>
      <c r="AMJ54"/>
      <c r="AMK54"/>
    </row>
    <row r="55" spans="1018:1025" x14ac:dyDescent="0.25">
      <c r="AMD55"/>
      <c r="AME55"/>
      <c r="AMF55"/>
      <c r="AMG55"/>
      <c r="AMH55"/>
      <c r="AMI55"/>
      <c r="AMJ55"/>
      <c r="AMK55"/>
    </row>
    <row r="56" spans="1018:1025" x14ac:dyDescent="0.25">
      <c r="AMD56"/>
      <c r="AME56"/>
      <c r="AMF56"/>
      <c r="AMG56"/>
      <c r="AMH56"/>
      <c r="AMI56"/>
      <c r="AMJ56"/>
      <c r="AMK56"/>
    </row>
    <row r="57" spans="1018:1025" x14ac:dyDescent="0.25">
      <c r="AMD57"/>
      <c r="AME57"/>
      <c r="AMF57"/>
      <c r="AMG57"/>
      <c r="AMH57"/>
      <c r="AMI57"/>
      <c r="AMJ57"/>
      <c r="AMK57"/>
    </row>
    <row r="58" spans="1018:1025" x14ac:dyDescent="0.25">
      <c r="AMD58"/>
      <c r="AME58"/>
      <c r="AMF58"/>
      <c r="AMG58"/>
      <c r="AMH58"/>
      <c r="AMI58"/>
      <c r="AMJ58"/>
      <c r="AMK58"/>
    </row>
    <row r="59" spans="1018:1025" x14ac:dyDescent="0.25">
      <c r="AMD59"/>
      <c r="AME59"/>
      <c r="AMF59"/>
      <c r="AMG59"/>
      <c r="AMH59"/>
      <c r="AMI59"/>
      <c r="AMJ59"/>
      <c r="AMK59"/>
    </row>
    <row r="60" spans="1018:1025" x14ac:dyDescent="0.25">
      <c r="AMD60"/>
      <c r="AME60"/>
      <c r="AMF60"/>
      <c r="AMG60"/>
      <c r="AMH60"/>
      <c r="AMI60"/>
      <c r="AMJ60"/>
      <c r="AMK60"/>
    </row>
    <row r="61" spans="1018:1025" x14ac:dyDescent="0.25">
      <c r="AMD61"/>
      <c r="AME61"/>
      <c r="AMF61"/>
      <c r="AMG61"/>
      <c r="AMH61"/>
      <c r="AMI61"/>
      <c r="AMJ61"/>
      <c r="AMK61"/>
    </row>
    <row r="62" spans="1018:1025" x14ac:dyDescent="0.25">
      <c r="AMD62"/>
      <c r="AME62"/>
      <c r="AMF62"/>
      <c r="AMG62"/>
      <c r="AMH62"/>
      <c r="AMI62"/>
      <c r="AMJ62"/>
      <c r="AMK62"/>
    </row>
    <row r="63" spans="1018:1025" x14ac:dyDescent="0.25">
      <c r="AMD63"/>
      <c r="AME63"/>
      <c r="AMF63"/>
      <c r="AMG63"/>
      <c r="AMH63"/>
      <c r="AMI63"/>
      <c r="AMJ63"/>
      <c r="AMK63"/>
    </row>
    <row r="64" spans="1018:1025" x14ac:dyDescent="0.25">
      <c r="AMD64"/>
      <c r="AME64"/>
      <c r="AMF64"/>
      <c r="AMG64"/>
      <c r="AMH64"/>
      <c r="AMI64"/>
      <c r="AMJ64"/>
      <c r="AMK64"/>
    </row>
    <row r="65" spans="1018:1025" x14ac:dyDescent="0.25">
      <c r="AMD65"/>
      <c r="AME65"/>
      <c r="AMF65"/>
      <c r="AMG65"/>
      <c r="AMH65"/>
      <c r="AMI65"/>
      <c r="AMJ65"/>
      <c r="AMK65"/>
    </row>
    <row r="66" spans="1018:1025" x14ac:dyDescent="0.25">
      <c r="AMD66"/>
      <c r="AME66"/>
      <c r="AMF66"/>
      <c r="AMG66"/>
      <c r="AMH66"/>
      <c r="AMI66"/>
      <c r="AMJ66"/>
      <c r="AMK66"/>
    </row>
    <row r="67" spans="1018:1025" x14ac:dyDescent="0.25">
      <c r="AMD67"/>
      <c r="AME67"/>
      <c r="AMF67"/>
      <c r="AMG67"/>
      <c r="AMH67"/>
      <c r="AMI67"/>
      <c r="AMJ67"/>
      <c r="AMK67"/>
    </row>
    <row r="68" spans="1018:1025" x14ac:dyDescent="0.25">
      <c r="AMD68"/>
      <c r="AME68"/>
      <c r="AMF68"/>
      <c r="AMG68"/>
      <c r="AMH68"/>
      <c r="AMI68"/>
      <c r="AMJ68"/>
      <c r="AMK68"/>
    </row>
    <row r="69" spans="1018:1025" x14ac:dyDescent="0.25">
      <c r="AMD69"/>
      <c r="AME69"/>
      <c r="AMF69"/>
      <c r="AMG69"/>
      <c r="AMH69"/>
      <c r="AMI69"/>
      <c r="AMJ69"/>
      <c r="AMK69"/>
    </row>
    <row r="70" spans="1018:1025" x14ac:dyDescent="0.25">
      <c r="AMD70"/>
      <c r="AME70"/>
      <c r="AMF70"/>
      <c r="AMG70"/>
      <c r="AMH70"/>
      <c r="AMI70"/>
      <c r="AMJ70"/>
      <c r="AMK70"/>
    </row>
    <row r="71" spans="1018:1025" x14ac:dyDescent="0.25">
      <c r="AMD71"/>
      <c r="AME71"/>
      <c r="AMF71"/>
      <c r="AMG71"/>
      <c r="AMH71"/>
      <c r="AMI71"/>
      <c r="AMJ71"/>
      <c r="AMK71"/>
    </row>
  </sheetData>
  <mergeCells count="2">
    <mergeCell ref="A8:C8"/>
    <mergeCell ref="A9:C9"/>
  </mergeCells>
  <printOptions horizontalCentered="1"/>
  <pageMargins left="0.39374999999999999" right="0.39374999999999999" top="0.78749999999999998" bottom="0.78749999999999998" header="0.51180555555555496" footer="0.51180555555555496"/>
  <pageSetup paperSize="9" firstPageNumber="0" orientation="portrait" horizontalDpi="300" verticalDpi="3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4:AMK27"/>
  <sheetViews>
    <sheetView showGridLines="0" showZeros="0" zoomScaleNormal="100" workbookViewId="0">
      <selection activeCell="B18" sqref="B18"/>
    </sheetView>
  </sheetViews>
  <sheetFormatPr baseColWidth="10" defaultColWidth="9.140625" defaultRowHeight="15" x14ac:dyDescent="0.25"/>
  <cols>
    <col min="1" max="1" width="11.42578125" style="1"/>
    <col min="2" max="3" width="37.7109375" style="1" customWidth="1"/>
    <col min="4" max="4" width="7.28515625" style="1" customWidth="1"/>
    <col min="5" max="5" width="6.42578125" style="1" customWidth="1"/>
    <col min="6" max="6" width="1.85546875" style="1" customWidth="1"/>
    <col min="7" max="8" width="6.42578125" style="1" customWidth="1"/>
    <col min="9" max="9" width="1.85546875" style="1" customWidth="1"/>
    <col min="10" max="11" width="6.42578125" style="1" customWidth="1"/>
    <col min="12" max="12" width="1.85546875" style="1" customWidth="1"/>
    <col min="13" max="13" width="6.42578125" style="1" customWidth="1"/>
    <col min="14" max="17" width="6.85546875" style="9" customWidth="1"/>
    <col min="18" max="24" width="3.140625" style="9" customWidth="1"/>
    <col min="25" max="27" width="3.42578125" style="9" customWidth="1"/>
    <col min="28" max="29" width="9.28515625" style="9" customWidth="1"/>
    <col min="30" max="32" width="5.42578125" style="9" customWidth="1"/>
    <col min="33" max="33" width="11.42578125" style="9"/>
    <col min="34" max="1025" width="11.42578125" style="1"/>
  </cols>
  <sheetData>
    <row r="4" spans="1:33" ht="7.5" customHeight="1" x14ac:dyDescent="0.25"/>
    <row r="5" spans="1:33" ht="26.25" x14ac:dyDescent="0.4">
      <c r="A5" s="63" t="str">
        <f>Gruppeneinteilung!A8</f>
        <v>Bregenzerwälder Mannschaftsmeisterschaft 2021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</row>
    <row r="6" spans="1:33" ht="21" x14ac:dyDescent="0.35">
      <c r="A6" s="64" t="s">
        <v>14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8" spans="1:33" s="10" customFormat="1" ht="15.75" x14ac:dyDescent="0.25">
      <c r="A8" s="10" t="s">
        <v>15</v>
      </c>
      <c r="B8" s="11">
        <f>Gruppeneinteilung!C36</f>
        <v>44345</v>
      </c>
      <c r="E8" s="65" t="s">
        <v>16</v>
      </c>
      <c r="F8" s="65"/>
      <c r="G8" s="65"/>
      <c r="H8" s="65"/>
      <c r="I8" s="65"/>
      <c r="J8" s="65"/>
      <c r="K8" s="65"/>
      <c r="L8" s="65"/>
      <c r="M8" s="65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</row>
    <row r="9" spans="1:33" s="15" customFormat="1" ht="15.75" x14ac:dyDescent="0.25">
      <c r="A9" s="66" t="s">
        <v>17</v>
      </c>
      <c r="B9" s="66"/>
      <c r="C9" s="66" t="s">
        <v>18</v>
      </c>
      <c r="D9" s="66"/>
      <c r="E9" s="67" t="s">
        <v>19</v>
      </c>
      <c r="F9" s="67"/>
      <c r="G9" s="67"/>
      <c r="H9" s="65" t="s">
        <v>20</v>
      </c>
      <c r="I9" s="65"/>
      <c r="J9" s="65"/>
      <c r="K9" s="65" t="s">
        <v>21</v>
      </c>
      <c r="L9" s="65"/>
      <c r="M9" s="65"/>
      <c r="N9" s="14"/>
      <c r="O9" s="14"/>
      <c r="P9" s="14" t="s">
        <v>22</v>
      </c>
      <c r="Q9" s="14"/>
      <c r="R9" s="13" t="s">
        <v>23</v>
      </c>
      <c r="S9" s="13" t="s">
        <v>24</v>
      </c>
      <c r="T9" s="13" t="s">
        <v>25</v>
      </c>
      <c r="U9" s="13" t="s">
        <v>19</v>
      </c>
      <c r="V9" s="13" t="s">
        <v>26</v>
      </c>
      <c r="W9" s="13" t="s">
        <v>27</v>
      </c>
      <c r="X9" s="13" t="s">
        <v>20</v>
      </c>
      <c r="Y9" s="13" t="s">
        <v>28</v>
      </c>
      <c r="Z9" s="13" t="s">
        <v>29</v>
      </c>
      <c r="AA9" s="13" t="s">
        <v>30</v>
      </c>
      <c r="AB9" s="13" t="s">
        <v>31</v>
      </c>
      <c r="AC9" s="14" t="s">
        <v>22</v>
      </c>
      <c r="AD9" s="14"/>
      <c r="AE9" s="14"/>
      <c r="AF9" s="14"/>
      <c r="AG9" s="14"/>
    </row>
    <row r="10" spans="1:33" s="20" customFormat="1" ht="21.75" customHeight="1" x14ac:dyDescent="0.25">
      <c r="A10" s="68" t="str">
        <f>Gruppeneinteilung!$A$14</f>
        <v>UTC Egg 1</v>
      </c>
      <c r="B10" s="68"/>
      <c r="C10" s="68" t="str">
        <f>Gruppeneinteilung!A16</f>
        <v>UTC Schoppernau 1</v>
      </c>
      <c r="D10" s="68"/>
      <c r="E10" s="16"/>
      <c r="F10" s="17" t="s">
        <v>32</v>
      </c>
      <c r="G10" s="16"/>
      <c r="H10" s="16"/>
      <c r="I10" s="17" t="s">
        <v>32</v>
      </c>
      <c r="J10" s="16"/>
      <c r="K10" s="16"/>
      <c r="L10" s="17" t="s">
        <v>32</v>
      </c>
      <c r="M10" s="16"/>
      <c r="N10" s="18">
        <f>IF(E10&gt;G10,1,0)</f>
        <v>0</v>
      </c>
      <c r="O10" s="18">
        <f>IF(G10&gt;E10,1,0)</f>
        <v>0</v>
      </c>
      <c r="P10" s="18">
        <f>_xlfn.RANK.EQ(AB10,$AB$10:$AB$13,-1)</f>
        <v>1</v>
      </c>
      <c r="Q10" s="18" t="str">
        <f>A10</f>
        <v>UTC Egg 1</v>
      </c>
      <c r="R10" s="18">
        <f>N10+N15+O21</f>
        <v>0</v>
      </c>
      <c r="S10" s="18">
        <f>E10+E15+G21</f>
        <v>0</v>
      </c>
      <c r="T10" s="18">
        <f>G10+G15+E21</f>
        <v>0</v>
      </c>
      <c r="U10" s="18">
        <f>S10-T10</f>
        <v>0</v>
      </c>
      <c r="V10" s="18">
        <f>H10+H15+J21</f>
        <v>0</v>
      </c>
      <c r="W10" s="18">
        <f>J10+J15+H21</f>
        <v>0</v>
      </c>
      <c r="X10" s="18">
        <f>V10-W10</f>
        <v>0</v>
      </c>
      <c r="Y10" s="18">
        <f>K10+K15+M22</f>
        <v>0</v>
      </c>
      <c r="Z10" s="18">
        <f>M10+M15+K21</f>
        <v>0</v>
      </c>
      <c r="AA10" s="18">
        <f>Y10-Z10</f>
        <v>0</v>
      </c>
      <c r="AB10" s="18">
        <f>VALUE(CONCATENATE(TEXT(_xlfn.RANK.EQ(R10,$R$10:$R$13),"00"),TEXT(_xlfn.RANK.EQ(U10,$U$10:$U$13),"00"),TEXT(_xlfn.RANK.EQ(X10,$X$10:$X$13),"00"),TEXT(_xlfn.RANK.EQ(AA10,$AA$10:$AA$13),"00"),TEXT(_xlfn.RANK.EQ(V10,$V$10:$V$13),"00"),TEXT(_xlfn.RANK.EQ(Y10,$Y$10:$Y$13),"00")))</f>
        <v>10101010101</v>
      </c>
      <c r="AC10" s="18">
        <f>_xlfn.RANK.EQ(AB10,$AB$10:$AB$13,-1)</f>
        <v>1</v>
      </c>
      <c r="AD10" s="19"/>
      <c r="AE10" s="19"/>
      <c r="AF10" s="19"/>
      <c r="AG10" s="19"/>
    </row>
    <row r="11" spans="1:33" s="20" customFormat="1" ht="21.75" customHeight="1" x14ac:dyDescent="0.25">
      <c r="A11" s="68" t="str">
        <f>Gruppeneinteilung!A15</f>
        <v>TC Hittisau</v>
      </c>
      <c r="B11" s="68"/>
      <c r="C11" s="68" t="str">
        <f>Gruppeneinteilung!A17</f>
        <v>TC Lingenau 1</v>
      </c>
      <c r="D11" s="68"/>
      <c r="E11" s="16"/>
      <c r="F11" s="17" t="s">
        <v>32</v>
      </c>
      <c r="G11" s="16"/>
      <c r="H11" s="16"/>
      <c r="I11" s="17" t="s">
        <v>32</v>
      </c>
      <c r="J11" s="16"/>
      <c r="K11" s="16"/>
      <c r="L11" s="17" t="s">
        <v>32</v>
      </c>
      <c r="M11" s="16"/>
      <c r="N11" s="18">
        <f>IF(E11&gt;G11,1,0)</f>
        <v>0</v>
      </c>
      <c r="O11" s="18">
        <f>IF(G11&gt;E11,1,0)</f>
        <v>0</v>
      </c>
      <c r="P11" s="18">
        <f>_xlfn.RANK.EQ(AB11,$AB$10:$AB$13,-1)</f>
        <v>1</v>
      </c>
      <c r="Q11" s="18" t="str">
        <f>C10</f>
        <v>UTC Schoppernau 1</v>
      </c>
      <c r="R11" s="18">
        <f>O10+N16+O20</f>
        <v>0</v>
      </c>
      <c r="S11" s="18">
        <f>G10+E16+G20</f>
        <v>0</v>
      </c>
      <c r="T11" s="18">
        <f>E10+G16+E20</f>
        <v>0</v>
      </c>
      <c r="U11" s="18">
        <f>S11-T11</f>
        <v>0</v>
      </c>
      <c r="V11" s="18">
        <f>J10+H16+J20</f>
        <v>0</v>
      </c>
      <c r="W11" s="18">
        <f>H10+J16+H20</f>
        <v>0</v>
      </c>
      <c r="X11" s="18">
        <f>V11-W11</f>
        <v>0</v>
      </c>
      <c r="Y11" s="18">
        <f>M10+K16+M20</f>
        <v>0</v>
      </c>
      <c r="Z11" s="18">
        <f>K10+M16+K21</f>
        <v>0</v>
      </c>
      <c r="AA11" s="18">
        <f>Y11-Z11</f>
        <v>0</v>
      </c>
      <c r="AB11" s="18">
        <f>VALUE(CONCATENATE(TEXT(_xlfn.RANK.EQ(R11,$R$10:$R$13),"00"),TEXT(_xlfn.RANK.EQ(U11,$U$10:$U$13),"00"),TEXT(_xlfn.RANK.EQ(X11,$X$10:$X$13),"00"),TEXT(_xlfn.RANK.EQ(AA11,$AA$10:$AA$13),"00"),TEXT(_xlfn.RANK.EQ(V11,$V$10:$V$13),"00"),TEXT(_xlfn.RANK.EQ(Y11,$Y$10:$Y$13),"00")))</f>
        <v>10101010101</v>
      </c>
      <c r="AC11" s="18">
        <f>_xlfn.RANK.EQ(AB11,$AB$10:$AB$13,-1)</f>
        <v>1</v>
      </c>
      <c r="AD11" s="19"/>
      <c r="AE11" s="19"/>
      <c r="AF11" s="19"/>
      <c r="AG11" s="19"/>
    </row>
    <row r="12" spans="1:33" x14ac:dyDescent="0.25">
      <c r="P12" s="9">
        <f>_xlfn.RANK.EQ(AB12,$AB$10:$AB$13,-1)</f>
        <v>1</v>
      </c>
      <c r="Q12" s="9" t="str">
        <f>A11</f>
        <v>TC Hittisau</v>
      </c>
      <c r="R12" s="9">
        <f>N11+O15+N20</f>
        <v>0</v>
      </c>
      <c r="S12" s="9">
        <f>E11+G15+E20</f>
        <v>0</v>
      </c>
      <c r="T12" s="9">
        <f>G11+E15+G20</f>
        <v>0</v>
      </c>
      <c r="U12" s="9">
        <f>S12-T12</f>
        <v>0</v>
      </c>
      <c r="V12" s="9">
        <f>H11+J15+H20</f>
        <v>0</v>
      </c>
      <c r="W12" s="9">
        <f>J11+H15+J20</f>
        <v>0</v>
      </c>
      <c r="X12" s="9">
        <f>V12-W12</f>
        <v>0</v>
      </c>
      <c r="Y12" s="9">
        <f>K11+M15+K20</f>
        <v>0</v>
      </c>
      <c r="Z12" s="9">
        <f>M11+K15+M20</f>
        <v>0</v>
      </c>
      <c r="AA12" s="9">
        <f>Y12-Z12</f>
        <v>0</v>
      </c>
      <c r="AB12" s="9">
        <f>VALUE(CONCATENATE(TEXT(_xlfn.RANK.EQ(R12,$R$10:$R$13),"00"),TEXT(_xlfn.RANK.EQ(U12,$U$10:$U$13),"00"),TEXT(_xlfn.RANK.EQ(X12,$X$10:$X$13),"00"),TEXT(_xlfn.RANK.EQ(AA12,$AA$10:$AA$13),"00"),TEXT(_xlfn.RANK.EQ(V12,$V$10:$V$13),"00"),TEXT(_xlfn.RANK.EQ(Y12,$Y$10:$Y$13),"00")))</f>
        <v>10101010101</v>
      </c>
      <c r="AC12" s="9">
        <f>_xlfn.RANK.EQ(AB12,$AB$10:$AB$13,-1)</f>
        <v>1</v>
      </c>
    </row>
    <row r="13" spans="1:33" ht="15.75" x14ac:dyDescent="0.25">
      <c r="A13" s="10" t="s">
        <v>33</v>
      </c>
      <c r="B13" s="11">
        <f>Gruppeneinteilung!C37</f>
        <v>44352</v>
      </c>
      <c r="C13" s="10"/>
      <c r="D13" s="10"/>
      <c r="E13" s="65" t="s">
        <v>16</v>
      </c>
      <c r="F13" s="65"/>
      <c r="G13" s="65"/>
      <c r="H13" s="65"/>
      <c r="I13" s="65"/>
      <c r="J13" s="65"/>
      <c r="K13" s="65"/>
      <c r="L13" s="65"/>
      <c r="M13" s="65"/>
      <c r="P13" s="9">
        <f>_xlfn.RANK.EQ(AB13,$AB$10:$AB$13,-1)</f>
        <v>1</v>
      </c>
      <c r="Q13" s="9" t="str">
        <f>C11</f>
        <v>TC Lingenau 1</v>
      </c>
      <c r="R13" s="9">
        <f>O11+O16+N21</f>
        <v>0</v>
      </c>
      <c r="S13" s="9">
        <f>G11+G16+E21</f>
        <v>0</v>
      </c>
      <c r="T13" s="9">
        <f>E11+E16+G21</f>
        <v>0</v>
      </c>
      <c r="U13" s="9">
        <f>S13-T13</f>
        <v>0</v>
      </c>
      <c r="V13" s="9">
        <f>J11+J16+H21</f>
        <v>0</v>
      </c>
      <c r="W13" s="9">
        <f>H11+H16+J21</f>
        <v>0</v>
      </c>
      <c r="X13" s="9">
        <f>V13-W13</f>
        <v>0</v>
      </c>
      <c r="Y13" s="9">
        <f>M11+M16+K21</f>
        <v>0</v>
      </c>
      <c r="Z13" s="9">
        <f>K11+K16+M21</f>
        <v>0</v>
      </c>
      <c r="AA13" s="9">
        <f>Y13-Z13</f>
        <v>0</v>
      </c>
      <c r="AB13" s="9">
        <f>VALUE(CONCATENATE(TEXT(_xlfn.RANK.EQ(R13,$R$10:$R$13),"00"),TEXT(_xlfn.RANK.EQ(U13,$U$10:$U$13),"00"),TEXT(_xlfn.RANK.EQ(X13,$X$10:$X$13),"00"),TEXT(_xlfn.RANK.EQ(AA13,$AA$10:$AA$13),"00"),TEXT(_xlfn.RANK.EQ(V13,$V$10:$V$13),"00"),TEXT(_xlfn.RANK.EQ(Y13,$Y$10:$Y$13),"00")))</f>
        <v>10101010101</v>
      </c>
      <c r="AC13" s="9">
        <f>_xlfn.RANK.EQ(AB13,$AB$10:$AB$13,-1)</f>
        <v>1</v>
      </c>
    </row>
    <row r="14" spans="1:33" ht="15.75" x14ac:dyDescent="0.25">
      <c r="A14" s="66" t="s">
        <v>17</v>
      </c>
      <c r="B14" s="66"/>
      <c r="C14" s="66" t="s">
        <v>18</v>
      </c>
      <c r="D14" s="66"/>
      <c r="E14" s="67" t="s">
        <v>19</v>
      </c>
      <c r="F14" s="67"/>
      <c r="G14" s="67"/>
      <c r="H14" s="65" t="s">
        <v>20</v>
      </c>
      <c r="I14" s="65"/>
      <c r="J14" s="65"/>
      <c r="K14" s="65" t="s">
        <v>21</v>
      </c>
      <c r="L14" s="65"/>
      <c r="M14" s="65"/>
    </row>
    <row r="15" spans="1:33" s="20" customFormat="1" ht="21.75" customHeight="1" x14ac:dyDescent="0.25">
      <c r="A15" s="68" t="str">
        <f>A10</f>
        <v>UTC Egg 1</v>
      </c>
      <c r="B15" s="68"/>
      <c r="C15" s="68" t="str">
        <f>A11</f>
        <v>TC Hittisau</v>
      </c>
      <c r="D15" s="68"/>
      <c r="E15" s="16"/>
      <c r="F15" s="17" t="s">
        <v>32</v>
      </c>
      <c r="G15" s="16"/>
      <c r="H15" s="16"/>
      <c r="I15" s="17" t="s">
        <v>32</v>
      </c>
      <c r="J15" s="16"/>
      <c r="K15" s="16"/>
      <c r="L15" s="17" t="s">
        <v>32</v>
      </c>
      <c r="M15" s="16"/>
      <c r="N15" s="18">
        <f>IF(E15&gt;G15,1,0)</f>
        <v>0</v>
      </c>
      <c r="O15" s="18">
        <f>IF(G15&gt;E15,1,0)</f>
        <v>0</v>
      </c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9"/>
      <c r="AE15" s="19"/>
      <c r="AF15" s="19"/>
      <c r="AG15" s="19"/>
    </row>
    <row r="16" spans="1:33" s="20" customFormat="1" ht="21.75" customHeight="1" x14ac:dyDescent="0.25">
      <c r="A16" s="68" t="str">
        <f>C10</f>
        <v>UTC Schoppernau 1</v>
      </c>
      <c r="B16" s="68"/>
      <c r="C16" s="68" t="str">
        <f>C11</f>
        <v>TC Lingenau 1</v>
      </c>
      <c r="D16" s="68"/>
      <c r="E16" s="16"/>
      <c r="F16" s="17" t="s">
        <v>32</v>
      </c>
      <c r="G16" s="16"/>
      <c r="H16" s="16"/>
      <c r="I16" s="17" t="s">
        <v>32</v>
      </c>
      <c r="J16" s="16"/>
      <c r="K16" s="16"/>
      <c r="L16" s="17" t="s">
        <v>32</v>
      </c>
      <c r="M16" s="16"/>
      <c r="N16" s="18">
        <f>IF(E16&gt;G16,1,0)</f>
        <v>0</v>
      </c>
      <c r="O16" s="18">
        <f>IF(G16&gt;E16,1,0)</f>
        <v>0</v>
      </c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9"/>
      <c r="AE16" s="19"/>
      <c r="AF16" s="19"/>
      <c r="AG16" s="19"/>
    </row>
    <row r="18" spans="1:33" ht="15.75" x14ac:dyDescent="0.25">
      <c r="A18" s="10" t="s">
        <v>34</v>
      </c>
      <c r="B18" s="11">
        <f>Gruppeneinteilung!C38</f>
        <v>44359</v>
      </c>
      <c r="C18" s="10"/>
      <c r="D18" s="10"/>
      <c r="E18" s="65" t="s">
        <v>16</v>
      </c>
      <c r="F18" s="65"/>
      <c r="G18" s="65"/>
      <c r="H18" s="65"/>
      <c r="I18" s="65"/>
      <c r="J18" s="65"/>
      <c r="K18" s="65"/>
      <c r="L18" s="65"/>
      <c r="M18" s="65"/>
    </row>
    <row r="19" spans="1:33" ht="15.75" x14ac:dyDescent="0.25">
      <c r="A19" s="66" t="s">
        <v>17</v>
      </c>
      <c r="B19" s="66"/>
      <c r="C19" s="66" t="s">
        <v>18</v>
      </c>
      <c r="D19" s="66"/>
      <c r="E19" s="67" t="s">
        <v>19</v>
      </c>
      <c r="F19" s="67"/>
      <c r="G19" s="67"/>
      <c r="H19" s="65" t="s">
        <v>20</v>
      </c>
      <c r="I19" s="65"/>
      <c r="J19" s="65"/>
      <c r="K19" s="65" t="s">
        <v>21</v>
      </c>
      <c r="L19" s="65"/>
      <c r="M19" s="65"/>
    </row>
    <row r="20" spans="1:33" s="20" customFormat="1" ht="21.75" customHeight="1" x14ac:dyDescent="0.25">
      <c r="A20" s="68" t="str">
        <f>A11</f>
        <v>TC Hittisau</v>
      </c>
      <c r="B20" s="68"/>
      <c r="C20" s="68" t="str">
        <f>C10</f>
        <v>UTC Schoppernau 1</v>
      </c>
      <c r="D20" s="68"/>
      <c r="E20" s="16"/>
      <c r="F20" s="17" t="s">
        <v>32</v>
      </c>
      <c r="G20" s="16"/>
      <c r="H20" s="16"/>
      <c r="I20" s="17" t="s">
        <v>32</v>
      </c>
      <c r="J20" s="16"/>
      <c r="K20" s="16"/>
      <c r="L20" s="17" t="s">
        <v>32</v>
      </c>
      <c r="M20" s="16"/>
      <c r="N20" s="18">
        <f>IF(E20&gt;G20,1,0)</f>
        <v>0</v>
      </c>
      <c r="O20" s="18">
        <f>IF(G20&gt;E20,1,0)</f>
        <v>0</v>
      </c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9"/>
      <c r="AE20" s="19"/>
      <c r="AF20" s="19"/>
      <c r="AG20" s="19"/>
    </row>
    <row r="21" spans="1:33" s="20" customFormat="1" ht="21.75" customHeight="1" x14ac:dyDescent="0.25">
      <c r="A21" s="68" t="str">
        <f>C11</f>
        <v>TC Lingenau 1</v>
      </c>
      <c r="B21" s="68"/>
      <c r="C21" s="68" t="str">
        <f>A10</f>
        <v>UTC Egg 1</v>
      </c>
      <c r="D21" s="68"/>
      <c r="E21" s="16"/>
      <c r="F21" s="17" t="s">
        <v>32</v>
      </c>
      <c r="G21" s="16"/>
      <c r="H21" s="16"/>
      <c r="I21" s="17" t="s">
        <v>32</v>
      </c>
      <c r="J21" s="16"/>
      <c r="K21" s="16"/>
      <c r="L21" s="17" t="s">
        <v>32</v>
      </c>
      <c r="M21" s="16"/>
      <c r="N21" s="18">
        <f>IF(E21&gt;G21,1,0)</f>
        <v>0</v>
      </c>
      <c r="O21" s="18">
        <f>IF(G21&gt;E21,1,0)</f>
        <v>0</v>
      </c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</row>
    <row r="23" spans="1:33" ht="15.75" x14ac:dyDescent="0.25">
      <c r="A23" s="21" t="s">
        <v>22</v>
      </c>
      <c r="C23" s="22"/>
      <c r="D23" s="12" t="s">
        <v>23</v>
      </c>
      <c r="E23" s="69" t="s">
        <v>19</v>
      </c>
      <c r="F23" s="69"/>
      <c r="G23" s="69"/>
      <c r="H23" s="71" t="s">
        <v>20</v>
      </c>
      <c r="I23" s="71"/>
      <c r="J23" s="71"/>
      <c r="K23" s="71" t="s">
        <v>21</v>
      </c>
      <c r="L23" s="71"/>
      <c r="M23" s="71"/>
    </row>
    <row r="24" spans="1:33" ht="21.75" customHeight="1" x14ac:dyDescent="0.25">
      <c r="A24" s="23">
        <v>1</v>
      </c>
      <c r="B24" s="70" t="str">
        <f>IF(E10&lt;&gt;"",VLOOKUP(A24,$P$10:$AC$13,2,0),"")</f>
        <v/>
      </c>
      <c r="C24" s="70"/>
      <c r="D24" s="24" t="str">
        <f>IF(E10&lt;&gt;"",VLOOKUP(A24,$P$10:$AC$13,3,0),"")</f>
        <v/>
      </c>
      <c r="E24" s="24" t="str">
        <f>IF(E10&lt;&gt;"",VLOOKUP(A24,$P$10:$AC$13,4,0),"")</f>
        <v/>
      </c>
      <c r="F24" s="17" t="s">
        <v>32</v>
      </c>
      <c r="G24" s="24" t="str">
        <f>IF(E10&lt;&gt;"",VLOOKUP(A24,$P$10:$AC$13,5,0),"")</f>
        <v/>
      </c>
      <c r="H24" s="24" t="str">
        <f>IF(E10&lt;&gt;"",VLOOKUP(A24,$P$10:$AC$13,7,0),"")</f>
        <v/>
      </c>
      <c r="I24" s="17" t="s">
        <v>32</v>
      </c>
      <c r="J24" s="24" t="str">
        <f>IF(E10&lt;&gt;"",VLOOKUP(A24,$P$10:$AC$13,8,0),"")</f>
        <v/>
      </c>
      <c r="K24" s="24" t="str">
        <f>IF(E10&lt;&gt;"",VLOOKUP(A24,$P$10:$AC$13,10,0),"")</f>
        <v/>
      </c>
      <c r="L24" s="17" t="s">
        <v>32</v>
      </c>
      <c r="M24" s="24" t="str">
        <f>IF(E10&lt;&gt;"",VLOOKUP(A24,$P$10:$AC$13,11,0),"")</f>
        <v/>
      </c>
      <c r="AF24" s="9" t="str">
        <f>B24</f>
        <v/>
      </c>
    </row>
    <row r="25" spans="1:33" ht="21.75" customHeight="1" x14ac:dyDescent="0.25">
      <c r="A25" s="23">
        <v>2</v>
      </c>
      <c r="B25" s="70" t="str">
        <f>IF(E10&lt;&gt;"",VLOOKUP(A25,$P$10:$AC$13,2,0),"")</f>
        <v/>
      </c>
      <c r="C25" s="70"/>
      <c r="D25" s="24" t="str">
        <f>IF(E10&lt;&gt;"",VLOOKUP(A25,$P$10:$AC$13,3,0),"")</f>
        <v/>
      </c>
      <c r="E25" s="24" t="str">
        <f>IF(E10&lt;&gt;"",VLOOKUP(A25,$P$10:$AC$13,4,0),"")</f>
        <v/>
      </c>
      <c r="F25" s="17" t="s">
        <v>32</v>
      </c>
      <c r="G25" s="24" t="str">
        <f>IF(E10&lt;&gt;"",VLOOKUP(A25,$P$10:$AC$13,5,0),"")</f>
        <v/>
      </c>
      <c r="H25" s="24" t="str">
        <f>IF(E10&lt;&gt;"",VLOOKUP(A25,$P$10:$AC$13,7,0),"")</f>
        <v/>
      </c>
      <c r="I25" s="17" t="s">
        <v>32</v>
      </c>
      <c r="J25" s="24" t="str">
        <f>IF(E10&lt;&gt;"",VLOOKUP(A25,$P$10:$AC$13,8,0),"")</f>
        <v/>
      </c>
      <c r="K25" s="24" t="str">
        <f>IF(E10&lt;&gt;"",VLOOKUP(A25,$P$10:$AC$13,10,0),"")</f>
        <v/>
      </c>
      <c r="L25" s="17" t="s">
        <v>32</v>
      </c>
      <c r="M25" s="24" t="str">
        <f>IF(E10&lt;&gt;"",VLOOKUP(A25,$P$10:$AC$13,11,0),"")</f>
        <v/>
      </c>
      <c r="AF25" s="9" t="str">
        <f>B25</f>
        <v/>
      </c>
    </row>
    <row r="26" spans="1:33" ht="21.75" customHeight="1" x14ac:dyDescent="0.25">
      <c r="A26" s="23">
        <v>3</v>
      </c>
      <c r="B26" s="70" t="str">
        <f>IF(E10&lt;&gt;"",VLOOKUP(A26,$P$10:$AC$13,2,0),"")</f>
        <v/>
      </c>
      <c r="C26" s="70"/>
      <c r="D26" s="24" t="str">
        <f>IF(E10&lt;&gt;"",VLOOKUP(A26,$P$10:$AC$13,3,0),"")</f>
        <v/>
      </c>
      <c r="E26" s="24" t="str">
        <f>IF(E10&lt;&gt;"",VLOOKUP(A26,$P$10:$AC$13,4,0),"")</f>
        <v/>
      </c>
      <c r="F26" s="17" t="s">
        <v>32</v>
      </c>
      <c r="G26" s="24" t="str">
        <f>IF(E10&lt;&gt;"",VLOOKUP(A26,$P$10:$AC$13,5,0),"")</f>
        <v/>
      </c>
      <c r="H26" s="24" t="str">
        <f>IF(E10&lt;&gt;"",VLOOKUP(A26,$P$10:$AC$13,7,0),"")</f>
        <v/>
      </c>
      <c r="I26" s="17" t="s">
        <v>32</v>
      </c>
      <c r="J26" s="24" t="str">
        <f>IF(E10&lt;&gt;"",VLOOKUP(A26,$P$10:$AC$13,8,0),"")</f>
        <v/>
      </c>
      <c r="K26" s="24" t="str">
        <f>IF(E10&lt;&gt;"",VLOOKUP(A26,$P$10:$AC$13,10,0),"")</f>
        <v/>
      </c>
      <c r="L26" s="17" t="s">
        <v>32</v>
      </c>
      <c r="M26" s="24" t="str">
        <f>IF(E10&lt;&gt;"",VLOOKUP(A26,$P$10:$AC$13,11,0),"")</f>
        <v/>
      </c>
      <c r="AF26" s="9" t="str">
        <f>B26</f>
        <v/>
      </c>
    </row>
    <row r="27" spans="1:33" ht="21.75" customHeight="1" x14ac:dyDescent="0.25">
      <c r="A27" s="23">
        <v>4</v>
      </c>
      <c r="B27" s="70" t="str">
        <f>IF(E10&lt;&gt;"",VLOOKUP(A27,$P$10:$AC$13,2,0),"")</f>
        <v/>
      </c>
      <c r="C27" s="70"/>
      <c r="D27" s="24" t="str">
        <f>IF(E10&lt;&gt;"",VLOOKUP(A27,$P$10:$AC$13,3,0),"")</f>
        <v/>
      </c>
      <c r="E27" s="24" t="str">
        <f>IF(E10&lt;&gt;"",VLOOKUP(A27,$P$10:$AC$13,4,0),"")</f>
        <v/>
      </c>
      <c r="F27" s="17" t="s">
        <v>32</v>
      </c>
      <c r="G27" s="24" t="str">
        <f>IF(E10&lt;&gt;"",VLOOKUP(A27,$P$10:$AC$13,5,0),"")</f>
        <v/>
      </c>
      <c r="H27" s="24" t="str">
        <f>IF(E10&lt;&gt;"",VLOOKUP(A27,$P$10:$AC$13,7,0),"")</f>
        <v/>
      </c>
      <c r="I27" s="17" t="s">
        <v>32</v>
      </c>
      <c r="J27" s="24" t="str">
        <f>IF(E10&lt;&gt;"",VLOOKUP(A27,$P$10:$AC$13,8,0),"")</f>
        <v/>
      </c>
      <c r="K27" s="24" t="str">
        <f>IF(E10&lt;&gt;"",VLOOKUP(A27,$P$10:$AC$13,10,0),"")</f>
        <v/>
      </c>
      <c r="L27" s="17" t="s">
        <v>32</v>
      </c>
      <c r="M27" s="24" t="str">
        <f>IF(E10&lt;&gt;"",VLOOKUP(A27,$P$10:$AC$13,11,0),"")</f>
        <v/>
      </c>
      <c r="AF27" s="9" t="str">
        <f>B27</f>
        <v/>
      </c>
    </row>
  </sheetData>
  <sheetProtection sheet="1" objects="1" scenarios="1"/>
  <mergeCells count="39">
    <mergeCell ref="B27:C27"/>
    <mergeCell ref="H23:J23"/>
    <mergeCell ref="K23:M23"/>
    <mergeCell ref="B24:C24"/>
    <mergeCell ref="B25:C25"/>
    <mergeCell ref="B26:C26"/>
    <mergeCell ref="A20:B20"/>
    <mergeCell ref="C20:D20"/>
    <mergeCell ref="A21:B21"/>
    <mergeCell ref="C21:D21"/>
    <mergeCell ref="E23:G23"/>
    <mergeCell ref="A19:B19"/>
    <mergeCell ref="C19:D19"/>
    <mergeCell ref="E19:G19"/>
    <mergeCell ref="H19:J19"/>
    <mergeCell ref="K19:M19"/>
    <mergeCell ref="A15:B15"/>
    <mergeCell ref="C15:D15"/>
    <mergeCell ref="A16:B16"/>
    <mergeCell ref="C16:D16"/>
    <mergeCell ref="E18:M18"/>
    <mergeCell ref="A14:B14"/>
    <mergeCell ref="C14:D14"/>
    <mergeCell ref="E14:G14"/>
    <mergeCell ref="H14:J14"/>
    <mergeCell ref="K14:M14"/>
    <mergeCell ref="A10:B10"/>
    <mergeCell ref="C10:D10"/>
    <mergeCell ref="A11:B11"/>
    <mergeCell ref="C11:D11"/>
    <mergeCell ref="E13:M13"/>
    <mergeCell ref="A5:M5"/>
    <mergeCell ref="A6:M6"/>
    <mergeCell ref="E8:M8"/>
    <mergeCell ref="A9:B9"/>
    <mergeCell ref="C9:D9"/>
    <mergeCell ref="E9:G9"/>
    <mergeCell ref="H9:J9"/>
    <mergeCell ref="K9:M9"/>
  </mergeCells>
  <printOptions horizontalCentered="1" verticalCentered="1"/>
  <pageMargins left="0.196527777777778" right="0.196527777777778" top="0.39374999999999999" bottom="0.39374999999999999" header="0.51180555555555496" footer="0.51180555555555496"/>
  <pageSetup paperSize="9" firstPageNumber="0" orientation="landscape" horizontalDpi="300" verticalDpi="30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4:AMK27"/>
  <sheetViews>
    <sheetView showGridLines="0" showZeros="0" topLeftCell="A7" zoomScaleNormal="100" workbookViewId="0">
      <selection activeCell="C22" sqref="C22"/>
    </sheetView>
  </sheetViews>
  <sheetFormatPr baseColWidth="10" defaultColWidth="9.140625" defaultRowHeight="15" x14ac:dyDescent="0.25"/>
  <cols>
    <col min="1" max="1" width="11.42578125" style="1"/>
    <col min="2" max="3" width="37.7109375" style="1" customWidth="1"/>
    <col min="4" max="4" width="7.28515625" style="1" customWidth="1"/>
    <col min="5" max="5" width="6.42578125" style="1" customWidth="1"/>
    <col min="6" max="6" width="1.85546875" style="1" customWidth="1"/>
    <col min="7" max="8" width="6.42578125" style="1" customWidth="1"/>
    <col min="9" max="9" width="1.85546875" style="1" customWidth="1"/>
    <col min="10" max="11" width="6.42578125" style="1" customWidth="1"/>
    <col min="12" max="12" width="1.85546875" style="1" customWidth="1"/>
    <col min="13" max="13" width="6.42578125" style="1" customWidth="1"/>
    <col min="14" max="30" width="2.85546875" style="25" customWidth="1"/>
    <col min="31" max="31" width="8.140625" style="26" customWidth="1"/>
    <col min="32" max="32" width="7.140625" style="1" customWidth="1"/>
    <col min="33" max="1025" width="11.42578125" style="1"/>
  </cols>
  <sheetData>
    <row r="4" spans="1:31" ht="7.5" customHeight="1" x14ac:dyDescent="0.25"/>
    <row r="5" spans="1:31" ht="26.25" x14ac:dyDescent="0.4">
      <c r="A5" s="63" t="str">
        <f>Gruppeneinteilung!A8</f>
        <v>Bregenzerwälder Mannschaftsmeisterschaft 2021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</row>
    <row r="6" spans="1:31" ht="21" x14ac:dyDescent="0.35">
      <c r="A6" s="64" t="s">
        <v>35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8" spans="1:31" s="10" customFormat="1" ht="15.75" x14ac:dyDescent="0.25">
      <c r="A8" s="10" t="s">
        <v>15</v>
      </c>
      <c r="B8" s="11">
        <f>Gruppeneinteilung!C36</f>
        <v>44345</v>
      </c>
      <c r="E8" s="65" t="s">
        <v>16</v>
      </c>
      <c r="F8" s="65"/>
      <c r="G8" s="65"/>
      <c r="H8" s="65"/>
      <c r="I8" s="65"/>
      <c r="J8" s="65"/>
      <c r="K8" s="65"/>
      <c r="L8" s="65"/>
      <c r="M8" s="65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8"/>
    </row>
    <row r="9" spans="1:31" s="15" customFormat="1" ht="15.75" x14ac:dyDescent="0.25">
      <c r="A9" s="66" t="s">
        <v>17</v>
      </c>
      <c r="B9" s="66"/>
      <c r="C9" s="66" t="s">
        <v>18</v>
      </c>
      <c r="D9" s="66"/>
      <c r="E9" s="67" t="s">
        <v>19</v>
      </c>
      <c r="F9" s="67"/>
      <c r="G9" s="67"/>
      <c r="H9" s="65" t="s">
        <v>20</v>
      </c>
      <c r="I9" s="65"/>
      <c r="J9" s="65"/>
      <c r="K9" s="65" t="s">
        <v>21</v>
      </c>
      <c r="L9" s="65"/>
      <c r="M9" s="65"/>
      <c r="N9" s="29"/>
      <c r="O9" s="29"/>
      <c r="P9" s="29" t="s">
        <v>22</v>
      </c>
      <c r="Q9" s="29"/>
      <c r="R9" s="27" t="s">
        <v>23</v>
      </c>
      <c r="S9" s="27" t="s">
        <v>24</v>
      </c>
      <c r="T9" s="27" t="s">
        <v>25</v>
      </c>
      <c r="U9" s="27" t="s">
        <v>19</v>
      </c>
      <c r="V9" s="27" t="s">
        <v>26</v>
      </c>
      <c r="W9" s="27" t="s">
        <v>27</v>
      </c>
      <c r="X9" s="27" t="s">
        <v>20</v>
      </c>
      <c r="Y9" s="27" t="s">
        <v>28</v>
      </c>
      <c r="Z9" s="27" t="s">
        <v>29</v>
      </c>
      <c r="AA9" s="27" t="s">
        <v>30</v>
      </c>
      <c r="AB9" s="27" t="s">
        <v>31</v>
      </c>
      <c r="AC9" s="29" t="s">
        <v>22</v>
      </c>
      <c r="AD9" s="29"/>
      <c r="AE9" s="30"/>
    </row>
    <row r="10" spans="1:31" s="20" customFormat="1" ht="21.75" customHeight="1" x14ac:dyDescent="0.25">
      <c r="A10" s="68" t="str">
        <f>Gruppeneinteilung!C15</f>
        <v>UTC Langenegg</v>
      </c>
      <c r="B10" s="68"/>
      <c r="C10" s="68" t="str">
        <f>Gruppeneinteilung!C16</f>
        <v>UTC Alberschwende</v>
      </c>
      <c r="D10" s="68"/>
      <c r="E10" s="16"/>
      <c r="F10" s="17" t="s">
        <v>32</v>
      </c>
      <c r="G10" s="16"/>
      <c r="H10" s="16"/>
      <c r="I10" s="17" t="s">
        <v>32</v>
      </c>
      <c r="J10" s="16"/>
      <c r="K10" s="16"/>
      <c r="L10" s="17" t="s">
        <v>32</v>
      </c>
      <c r="M10" s="16"/>
      <c r="N10" s="31">
        <f>IF(E10&gt;G10,1,0)</f>
        <v>0</v>
      </c>
      <c r="O10" s="31">
        <f>IF(G10&gt;E10,1,0)</f>
        <v>0</v>
      </c>
      <c r="P10" s="31">
        <f>_xlfn.RANK.EQ(AB10,$AB$10:$AB$13,-1)</f>
        <v>1</v>
      </c>
      <c r="Q10" s="31" t="str">
        <f>A10</f>
        <v>UTC Langenegg</v>
      </c>
      <c r="R10" s="31">
        <f>N10+O15+N21</f>
        <v>0</v>
      </c>
      <c r="S10" s="31">
        <f>E10+G15+E21</f>
        <v>0</v>
      </c>
      <c r="T10" s="31">
        <f>G10+E15+G21</f>
        <v>0</v>
      </c>
      <c r="U10" s="31">
        <f>S10-T10</f>
        <v>0</v>
      </c>
      <c r="V10" s="31">
        <f>H10+J15+H21</f>
        <v>0</v>
      </c>
      <c r="W10" s="31">
        <f>J10+H15+J21</f>
        <v>0</v>
      </c>
      <c r="X10" s="31">
        <f>V10-W10</f>
        <v>0</v>
      </c>
      <c r="Y10" s="31">
        <f>K10+M15+K21</f>
        <v>0</v>
      </c>
      <c r="Z10" s="31">
        <f>M10+K15+M21</f>
        <v>0</v>
      </c>
      <c r="AA10" s="31">
        <f>Y10-Z10</f>
        <v>0</v>
      </c>
      <c r="AB10" s="31">
        <f>VALUE(CONCATENATE(TEXT(_xlfn.RANK.EQ(R10,$R$10:$R$13),"00"),TEXT(_xlfn.RANK.EQ(U10,$U$10:$U$13),"00"),TEXT(_xlfn.RANK.EQ(X10,$X$10:$X$13),"00"),TEXT(_xlfn.RANK.EQ(AA10,$AA$10:$AA$13),"00"),TEXT(_xlfn.RANK.EQ(V10,$V$10:$V$13),"00"),TEXT(_xlfn.RANK.EQ(Y10,$Y$10:$Y$13),"00")))</f>
        <v>10101010101</v>
      </c>
      <c r="AC10" s="31">
        <f>_xlfn.RANK.EQ(AB10,$AB$10:$AB$13,-1)</f>
        <v>1</v>
      </c>
      <c r="AD10" s="32"/>
      <c r="AE10" s="33"/>
    </row>
    <row r="11" spans="1:31" s="20" customFormat="1" ht="21.75" customHeight="1" x14ac:dyDescent="0.25">
      <c r="A11" s="68" t="str">
        <f>Gruppeneinteilung!C17</f>
        <v>RTC Bezau</v>
      </c>
      <c r="B11" s="68"/>
      <c r="C11" s="68" t="str">
        <f>Gruppeneinteilung!C14</f>
        <v>TC Riefensberg 1</v>
      </c>
      <c r="D11" s="68"/>
      <c r="E11" s="16"/>
      <c r="F11" s="17" t="s">
        <v>32</v>
      </c>
      <c r="G11" s="16"/>
      <c r="H11" s="16"/>
      <c r="I11" s="17" t="s">
        <v>32</v>
      </c>
      <c r="J11" s="16"/>
      <c r="K11" s="16"/>
      <c r="L11" s="17" t="s">
        <v>32</v>
      </c>
      <c r="M11" s="16"/>
      <c r="N11" s="31">
        <f>IF(E11&gt;G11,1,0)</f>
        <v>0</v>
      </c>
      <c r="O11" s="31">
        <f>IF(G11&gt;E11,1,0)</f>
        <v>0</v>
      </c>
      <c r="P11" s="31">
        <f>_xlfn.RANK.EQ(AB11,$AB$10:$AB$13,-1)</f>
        <v>1</v>
      </c>
      <c r="Q11" s="31" t="str">
        <f>C10</f>
        <v>UTC Alberschwende</v>
      </c>
      <c r="R11" s="31">
        <f>O10+N16+O20</f>
        <v>0</v>
      </c>
      <c r="S11" s="31">
        <f>G10+E16+G20</f>
        <v>0</v>
      </c>
      <c r="T11" s="31">
        <f>E10+G16+E20</f>
        <v>0</v>
      </c>
      <c r="U11" s="31">
        <f>S11-T11</f>
        <v>0</v>
      </c>
      <c r="V11" s="31">
        <f>J10+H16+J20</f>
        <v>0</v>
      </c>
      <c r="W11" s="31">
        <f>H10+J16+H20</f>
        <v>0</v>
      </c>
      <c r="X11" s="31">
        <f>V11-W11</f>
        <v>0</v>
      </c>
      <c r="Y11" s="31">
        <f>M10+K16+M20</f>
        <v>0</v>
      </c>
      <c r="Z11" s="31">
        <f>K10+M16+K20</f>
        <v>0</v>
      </c>
      <c r="AA11" s="31">
        <f>Y11-Z11</f>
        <v>0</v>
      </c>
      <c r="AB11" s="31">
        <f>VALUE(CONCATENATE(TEXT(_xlfn.RANK.EQ(R11,$R$10:$R$13),"00"),TEXT(_xlfn.RANK.EQ(U11,$U$10:$U$13),"00"),TEXT(_xlfn.RANK.EQ(X11,$X$10:$X$13),"00"),TEXT(_xlfn.RANK.EQ(AA11,$AA$10:$AA$13),"00"),TEXT(_xlfn.RANK.EQ(V11,$V$10:$V$13),"00"),TEXT(_xlfn.RANK.EQ(Y11,$Y$10:$Y$13),"00")))</f>
        <v>10101010101</v>
      </c>
      <c r="AC11" s="31">
        <f>_xlfn.RANK.EQ(AB11,$AB$10:$AB$13,-1)</f>
        <v>1</v>
      </c>
      <c r="AD11" s="32"/>
      <c r="AE11" s="33"/>
    </row>
    <row r="12" spans="1:31" x14ac:dyDescent="0.25">
      <c r="P12" s="25">
        <f>_xlfn.RANK.EQ(AB12,$AB$10:$AB$13,-1)</f>
        <v>1</v>
      </c>
      <c r="Q12" s="25" t="str">
        <f>A11</f>
        <v>RTC Bezau</v>
      </c>
      <c r="R12" s="25">
        <f>N11+O16+O21</f>
        <v>0</v>
      </c>
      <c r="S12" s="25">
        <f>E11+G16+G21</f>
        <v>0</v>
      </c>
      <c r="T12" s="25">
        <f>G11+E16+E21</f>
        <v>0</v>
      </c>
      <c r="U12" s="25">
        <f>S12-T12</f>
        <v>0</v>
      </c>
      <c r="V12" s="25">
        <f>H11+J16+J21</f>
        <v>0</v>
      </c>
      <c r="W12" s="25">
        <f>J11+H16+H21</f>
        <v>0</v>
      </c>
      <c r="X12" s="25">
        <f>V12-W12</f>
        <v>0</v>
      </c>
      <c r="Y12" s="25">
        <f>K11+M16+M21</f>
        <v>0</v>
      </c>
      <c r="Z12" s="25">
        <f>M11+K16+K21</f>
        <v>0</v>
      </c>
      <c r="AA12" s="25">
        <f>Y12-Z12</f>
        <v>0</v>
      </c>
      <c r="AB12" s="25">
        <f>VALUE(CONCATENATE(TEXT(_xlfn.RANK.EQ(R12,$R$10:$R$13),"00"),TEXT(_xlfn.RANK.EQ(U12,$U$10:$U$13),"00"),TEXT(_xlfn.RANK.EQ(X12,$X$10:$X$13),"00"),TEXT(_xlfn.RANK.EQ(AA12,$AA$10:$AA$13),"00"),TEXT(_xlfn.RANK.EQ(V12,$V$10:$V$13),"00"),TEXT(_xlfn.RANK.EQ(Y12,$Y$10:$Y$13),"00")))</f>
        <v>10101010101</v>
      </c>
      <c r="AC12" s="25">
        <f>_xlfn.RANK.EQ(AB12,$AB$10:$AB$13,-1)</f>
        <v>1</v>
      </c>
    </row>
    <row r="13" spans="1:31" ht="15.75" x14ac:dyDescent="0.25">
      <c r="A13" s="10" t="s">
        <v>33</v>
      </c>
      <c r="B13" s="11">
        <f>Gruppeneinteilung!C37</f>
        <v>44352</v>
      </c>
      <c r="C13" s="10"/>
      <c r="D13" s="10"/>
      <c r="E13" s="65" t="s">
        <v>16</v>
      </c>
      <c r="F13" s="65"/>
      <c r="G13" s="65"/>
      <c r="H13" s="65"/>
      <c r="I13" s="65"/>
      <c r="J13" s="65"/>
      <c r="K13" s="65"/>
      <c r="L13" s="65"/>
      <c r="M13" s="65"/>
      <c r="P13" s="25">
        <f>_xlfn.RANK.EQ(AB13,$AB$10:$AB$13,-1)</f>
        <v>1</v>
      </c>
      <c r="Q13" s="25" t="str">
        <f>C11</f>
        <v>TC Riefensberg 1</v>
      </c>
      <c r="R13" s="25">
        <f>O11+N15+N20</f>
        <v>0</v>
      </c>
      <c r="S13" s="25">
        <f>G11+E15+E20</f>
        <v>0</v>
      </c>
      <c r="T13" s="25">
        <f>E11+G15+G20</f>
        <v>0</v>
      </c>
      <c r="U13" s="25">
        <f>S13-T13</f>
        <v>0</v>
      </c>
      <c r="V13" s="25">
        <f>J11+H15+H20</f>
        <v>0</v>
      </c>
      <c r="W13" s="25">
        <f>H11+J15+J20</f>
        <v>0</v>
      </c>
      <c r="X13" s="25">
        <f>V13-W13</f>
        <v>0</v>
      </c>
      <c r="Y13" s="25">
        <f>M11+K15+K20</f>
        <v>0</v>
      </c>
      <c r="Z13" s="25">
        <f>K11+M15+M20</f>
        <v>0</v>
      </c>
      <c r="AA13" s="25">
        <f>Y13-Z13</f>
        <v>0</v>
      </c>
      <c r="AB13" s="25">
        <f>VALUE(CONCATENATE(TEXT(_xlfn.RANK.EQ(R13,$R$10:$R$13),"00"),TEXT(_xlfn.RANK.EQ(U13,$U$10:$U$13),"00"),TEXT(_xlfn.RANK.EQ(X13,$X$10:$X$13),"00"),TEXT(_xlfn.RANK.EQ(AA13,$AA$10:$AA$13),"00"),TEXT(_xlfn.RANK.EQ(V13,$V$10:$V$13),"00"),TEXT(_xlfn.RANK.EQ(Y13,$Y$10:$Y$13),"00")))</f>
        <v>10101010101</v>
      </c>
      <c r="AC13" s="25">
        <f>_xlfn.RANK.EQ(AB13,$AB$10:$AB$13,-1)</f>
        <v>1</v>
      </c>
    </row>
    <row r="14" spans="1:31" ht="15.75" x14ac:dyDescent="0.25">
      <c r="A14" s="66" t="s">
        <v>17</v>
      </c>
      <c r="B14" s="66"/>
      <c r="C14" s="66" t="s">
        <v>18</v>
      </c>
      <c r="D14" s="66"/>
      <c r="E14" s="67" t="s">
        <v>19</v>
      </c>
      <c r="F14" s="67"/>
      <c r="G14" s="67"/>
      <c r="H14" s="65" t="s">
        <v>20</v>
      </c>
      <c r="I14" s="65"/>
      <c r="J14" s="65"/>
      <c r="K14" s="65" t="s">
        <v>21</v>
      </c>
      <c r="L14" s="65"/>
      <c r="M14" s="65"/>
    </row>
    <row r="15" spans="1:31" s="20" customFormat="1" ht="21.75" customHeight="1" x14ac:dyDescent="0.25">
      <c r="A15" s="68" t="str">
        <f>C11</f>
        <v>TC Riefensberg 1</v>
      </c>
      <c r="B15" s="68"/>
      <c r="C15" s="68" t="str">
        <f>A10</f>
        <v>UTC Langenegg</v>
      </c>
      <c r="D15" s="68"/>
      <c r="E15" s="16"/>
      <c r="F15" s="17" t="s">
        <v>32</v>
      </c>
      <c r="G15" s="16"/>
      <c r="H15" s="16"/>
      <c r="I15" s="17" t="s">
        <v>32</v>
      </c>
      <c r="J15" s="16"/>
      <c r="K15" s="16"/>
      <c r="L15" s="17" t="s">
        <v>32</v>
      </c>
      <c r="M15" s="16"/>
      <c r="N15" s="31">
        <f>IF(E15&gt;G15,1,0)</f>
        <v>0</v>
      </c>
      <c r="O15" s="31">
        <f>IF(G15&gt;E15,1,0)</f>
        <v>0</v>
      </c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2"/>
      <c r="AE15" s="33"/>
    </row>
    <row r="16" spans="1:31" s="20" customFormat="1" ht="21.75" customHeight="1" x14ac:dyDescent="0.25">
      <c r="A16" s="68" t="str">
        <f>C10</f>
        <v>UTC Alberschwende</v>
      </c>
      <c r="B16" s="68"/>
      <c r="C16" s="68" t="str">
        <f>A11</f>
        <v>RTC Bezau</v>
      </c>
      <c r="D16" s="68"/>
      <c r="E16" s="16"/>
      <c r="F16" s="17" t="s">
        <v>32</v>
      </c>
      <c r="G16" s="16"/>
      <c r="H16" s="16"/>
      <c r="I16" s="17" t="s">
        <v>32</v>
      </c>
      <c r="J16" s="16"/>
      <c r="K16" s="16"/>
      <c r="L16" s="17" t="s">
        <v>32</v>
      </c>
      <c r="M16" s="16"/>
      <c r="N16" s="31">
        <f>IF(E16&gt;G16,1,0)</f>
        <v>0</v>
      </c>
      <c r="O16" s="31">
        <f>IF(G16&gt;E16,1,0)</f>
        <v>0</v>
      </c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2"/>
      <c r="AE16" s="33"/>
    </row>
    <row r="18" spans="1:34" ht="15.75" x14ac:dyDescent="0.25">
      <c r="A18" s="10" t="s">
        <v>34</v>
      </c>
      <c r="B18" s="11">
        <f>Gruppeneinteilung!C38</f>
        <v>44359</v>
      </c>
      <c r="C18" s="10"/>
      <c r="D18" s="10"/>
      <c r="E18" s="65" t="s">
        <v>16</v>
      </c>
      <c r="F18" s="65"/>
      <c r="G18" s="65"/>
      <c r="H18" s="65"/>
      <c r="I18" s="65"/>
      <c r="J18" s="65"/>
      <c r="K18" s="65"/>
      <c r="L18" s="65"/>
      <c r="M18" s="65"/>
    </row>
    <row r="19" spans="1:34" ht="15.75" x14ac:dyDescent="0.25">
      <c r="A19" s="66" t="s">
        <v>17</v>
      </c>
      <c r="B19" s="66"/>
      <c r="C19" s="66" t="s">
        <v>18</v>
      </c>
      <c r="D19" s="66"/>
      <c r="E19" s="67" t="s">
        <v>19</v>
      </c>
      <c r="F19" s="67"/>
      <c r="G19" s="67"/>
      <c r="H19" s="65" t="s">
        <v>20</v>
      </c>
      <c r="I19" s="65"/>
      <c r="J19" s="65"/>
      <c r="K19" s="65" t="s">
        <v>21</v>
      </c>
      <c r="L19" s="65"/>
      <c r="M19" s="65"/>
    </row>
    <row r="20" spans="1:34" s="20" customFormat="1" ht="21.75" customHeight="1" x14ac:dyDescent="0.25">
      <c r="A20" s="68" t="str">
        <f>A15</f>
        <v>TC Riefensberg 1</v>
      </c>
      <c r="B20" s="68"/>
      <c r="C20" s="68" t="str">
        <f>C10</f>
        <v>UTC Alberschwende</v>
      </c>
      <c r="D20" s="68"/>
      <c r="E20" s="16"/>
      <c r="F20" s="17" t="s">
        <v>32</v>
      </c>
      <c r="G20" s="16"/>
      <c r="H20" s="16"/>
      <c r="I20" s="17" t="s">
        <v>32</v>
      </c>
      <c r="J20" s="16"/>
      <c r="K20" s="16"/>
      <c r="L20" s="17" t="s">
        <v>32</v>
      </c>
      <c r="M20" s="16"/>
      <c r="N20" s="31">
        <f>IF(E20&gt;G20,1,0)</f>
        <v>0</v>
      </c>
      <c r="O20" s="31">
        <f>IF(G20&gt;E20,1,0)</f>
        <v>0</v>
      </c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2"/>
      <c r="AE20" s="33"/>
    </row>
    <row r="21" spans="1:34" s="20" customFormat="1" ht="21.75" customHeight="1" x14ac:dyDescent="0.25">
      <c r="A21" s="68" t="str">
        <f>A10</f>
        <v>UTC Langenegg</v>
      </c>
      <c r="B21" s="68"/>
      <c r="C21" s="68" t="str">
        <f>A11</f>
        <v>RTC Bezau</v>
      </c>
      <c r="D21" s="68"/>
      <c r="E21" s="16"/>
      <c r="F21" s="17" t="s">
        <v>32</v>
      </c>
      <c r="G21" s="16"/>
      <c r="H21" s="16"/>
      <c r="I21" s="17" t="s">
        <v>32</v>
      </c>
      <c r="J21" s="16"/>
      <c r="K21" s="16"/>
      <c r="L21" s="17" t="s">
        <v>32</v>
      </c>
      <c r="M21" s="16"/>
      <c r="N21" s="31">
        <f>IF(E21&gt;G21,1,0)</f>
        <v>0</v>
      </c>
      <c r="O21" s="31">
        <f>IF(G21&gt;E21,1,0)</f>
        <v>0</v>
      </c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2"/>
      <c r="AE21" s="33"/>
      <c r="AF21" s="18"/>
      <c r="AG21" s="18"/>
      <c r="AH21" s="18"/>
    </row>
    <row r="22" spans="1:34" x14ac:dyDescent="0.25">
      <c r="AF22" s="9"/>
      <c r="AG22" s="9"/>
      <c r="AH22" s="9"/>
    </row>
    <row r="23" spans="1:34" ht="15.75" x14ac:dyDescent="0.25">
      <c r="A23" s="21" t="s">
        <v>22</v>
      </c>
      <c r="C23" s="22"/>
      <c r="D23" s="12" t="s">
        <v>23</v>
      </c>
      <c r="E23" s="69" t="s">
        <v>19</v>
      </c>
      <c r="F23" s="69"/>
      <c r="G23" s="69"/>
      <c r="H23" s="71" t="s">
        <v>20</v>
      </c>
      <c r="I23" s="71"/>
      <c r="J23" s="71"/>
      <c r="K23" s="71" t="s">
        <v>21</v>
      </c>
      <c r="L23" s="71"/>
      <c r="M23" s="71"/>
      <c r="AF23" s="9"/>
      <c r="AG23" s="9"/>
      <c r="AH23" s="9"/>
    </row>
    <row r="24" spans="1:34" ht="21.75" customHeight="1" x14ac:dyDescent="0.25">
      <c r="A24" s="23">
        <v>1</v>
      </c>
      <c r="B24" s="70" t="str">
        <f>IF(E10&lt;&gt;"",VLOOKUP(A24,$P$10:$AC$13,2,0),"")</f>
        <v/>
      </c>
      <c r="C24" s="70"/>
      <c r="D24" s="24" t="str">
        <f>IF(E10&lt;&gt;"",VLOOKUP(A24,$P$10:$AC$13,3,0),"")</f>
        <v/>
      </c>
      <c r="E24" s="24" t="str">
        <f>IF(E10&lt;&gt;"",VLOOKUP(A24,$P$10:$AC$13,4,0),"")</f>
        <v/>
      </c>
      <c r="F24" s="17" t="s">
        <v>32</v>
      </c>
      <c r="G24" s="24" t="str">
        <f>IF(E10&lt;&gt;"",VLOOKUP(A24,$P$10:$AC$13,5,0),"")</f>
        <v/>
      </c>
      <c r="H24" s="24" t="str">
        <f>IF(E10&lt;&gt;"",VLOOKUP(A24,$P$10:$AC$13,7,0),"")</f>
        <v/>
      </c>
      <c r="I24" s="17" t="s">
        <v>32</v>
      </c>
      <c r="J24" s="24" t="str">
        <f>IF(E10&lt;&gt;"",VLOOKUP(A24,$P$10:$AC$13,8,0),"")</f>
        <v/>
      </c>
      <c r="K24" s="24" t="str">
        <f>IF(E10&lt;&gt;"",VLOOKUP(A24,$P$10:$AC$13,10,0),"")</f>
        <v/>
      </c>
      <c r="L24" s="17" t="s">
        <v>32</v>
      </c>
      <c r="M24" s="24" t="str">
        <f>IF(E10&lt;&gt;"",VLOOKUP(A24,$P$10:$AC$13,11,0),"")</f>
        <v/>
      </c>
      <c r="AF24" s="9" t="str">
        <f>B24</f>
        <v/>
      </c>
      <c r="AG24" s="9"/>
      <c r="AH24" s="9"/>
    </row>
    <row r="25" spans="1:34" ht="21.75" customHeight="1" x14ac:dyDescent="0.25">
      <c r="A25" s="23">
        <v>2</v>
      </c>
      <c r="B25" s="70" t="str">
        <f>IF(E10&lt;&gt;"",VLOOKUP(A25,$P$10:$AC$13,2,0),"")</f>
        <v/>
      </c>
      <c r="C25" s="70"/>
      <c r="D25" s="24" t="str">
        <f>IF(E10&lt;&gt;"",VLOOKUP(A25,$P$10:$AC$13,3,0),"")</f>
        <v/>
      </c>
      <c r="E25" s="24" t="str">
        <f>IF(E10&lt;&gt;"",VLOOKUP(A25,$P$10:$AC$13,4,0),"")</f>
        <v/>
      </c>
      <c r="F25" s="17" t="s">
        <v>32</v>
      </c>
      <c r="G25" s="24" t="str">
        <f>IF(E10&lt;&gt;"",VLOOKUP(A25,$P$10:$AC$13,5,0),"")</f>
        <v/>
      </c>
      <c r="H25" s="24" t="str">
        <f>IF(E10&lt;&gt;"",VLOOKUP(A25,$P$10:$AC$13,7,0),"")</f>
        <v/>
      </c>
      <c r="I25" s="17" t="s">
        <v>32</v>
      </c>
      <c r="J25" s="24" t="str">
        <f>IF(E10&lt;&gt;"",VLOOKUP(A25,$P$10:$AC$13,8,0),"")</f>
        <v/>
      </c>
      <c r="K25" s="24" t="str">
        <f>IF(E10&lt;&gt;"",VLOOKUP(A25,$P$10:$AC$13,10,0),"")</f>
        <v/>
      </c>
      <c r="L25" s="17" t="s">
        <v>32</v>
      </c>
      <c r="M25" s="24" t="str">
        <f>IF(E10&lt;&gt;"",VLOOKUP(A25,$P$10:$AC$13,11,0),"")</f>
        <v/>
      </c>
      <c r="AF25" s="9" t="str">
        <f>B25</f>
        <v/>
      </c>
      <c r="AG25" s="9"/>
      <c r="AH25" s="9"/>
    </row>
    <row r="26" spans="1:34" ht="21.75" customHeight="1" x14ac:dyDescent="0.25">
      <c r="A26" s="23">
        <v>3</v>
      </c>
      <c r="B26" s="70" t="str">
        <f>IF(E10&lt;&gt;"",VLOOKUP(A26,$P$10:$AC$13,2,0),"")</f>
        <v/>
      </c>
      <c r="C26" s="70"/>
      <c r="D26" s="24" t="str">
        <f>IF(E10&lt;&gt;"",VLOOKUP(A26,$P$10:$AC$13,3,0),"")</f>
        <v/>
      </c>
      <c r="E26" s="24" t="str">
        <f>IF(E10&lt;&gt;"",VLOOKUP(A26,$P$10:$AC$13,4,0),"")</f>
        <v/>
      </c>
      <c r="F26" s="17" t="s">
        <v>32</v>
      </c>
      <c r="G26" s="24" t="str">
        <f>IF(E10&lt;&gt;"",VLOOKUP(A26,$P$10:$AC$13,5,0),"")</f>
        <v/>
      </c>
      <c r="H26" s="24" t="str">
        <f>IF(E10&lt;&gt;"",VLOOKUP(A26,$P$10:$AC$13,7,0),"")</f>
        <v/>
      </c>
      <c r="I26" s="17" t="s">
        <v>32</v>
      </c>
      <c r="J26" s="24" t="str">
        <f>IF(E10&lt;&gt;"",VLOOKUP(A26,$P$10:$AC$13,8,0),"")</f>
        <v/>
      </c>
      <c r="K26" s="24" t="str">
        <f>IF(E10&lt;&gt;"",VLOOKUP(A26,$P$10:$AC$13,10,0),"")</f>
        <v/>
      </c>
      <c r="L26" s="17" t="s">
        <v>32</v>
      </c>
      <c r="M26" s="24" t="str">
        <f>IF(E10&lt;&gt;"",VLOOKUP(A26,$P$10:$AC$13,11,0),"")</f>
        <v/>
      </c>
      <c r="AF26" s="9" t="str">
        <f>B26</f>
        <v/>
      </c>
      <c r="AG26" s="9"/>
      <c r="AH26" s="9"/>
    </row>
    <row r="27" spans="1:34" ht="21.75" customHeight="1" x14ac:dyDescent="0.25">
      <c r="A27" s="23">
        <v>4</v>
      </c>
      <c r="B27" s="70" t="str">
        <f>IF(E10&lt;&gt;"",VLOOKUP(A27,$P$10:$AC$13,2,0),"")</f>
        <v/>
      </c>
      <c r="C27" s="70"/>
      <c r="D27" s="24" t="str">
        <f>IF(E10&lt;&gt;"",VLOOKUP(A27,$P$10:$AC$13,3,0),"")</f>
        <v/>
      </c>
      <c r="E27" s="24" t="str">
        <f>IF(E10&lt;&gt;"",VLOOKUP(A27,$P$10:$AC$13,4,0),"")</f>
        <v/>
      </c>
      <c r="F27" s="17" t="s">
        <v>32</v>
      </c>
      <c r="G27" s="24" t="str">
        <f>IF(E10&lt;&gt;"",VLOOKUP(A27,$P$10:$AC$13,5,0),"")</f>
        <v/>
      </c>
      <c r="H27" s="24" t="str">
        <f>IF(E10&lt;&gt;"",VLOOKUP(A27,$P$10:$AC$13,7,0),"")</f>
        <v/>
      </c>
      <c r="I27" s="17" t="s">
        <v>32</v>
      </c>
      <c r="J27" s="24" t="str">
        <f>IF(E10&lt;&gt;"",VLOOKUP(A27,$P$10:$AC$13,8,0),"")</f>
        <v/>
      </c>
      <c r="K27" s="24" t="str">
        <f>IF(E10&lt;&gt;"",VLOOKUP(A27,$P$10:$AC$13,10,0),"")</f>
        <v/>
      </c>
      <c r="L27" s="17" t="s">
        <v>32</v>
      </c>
      <c r="M27" s="24" t="str">
        <f>IF(E10&lt;&gt;"",VLOOKUP(A27,$P$10:$AC$13,11,0),"")</f>
        <v/>
      </c>
      <c r="AF27" s="9" t="str">
        <f>B27</f>
        <v/>
      </c>
      <c r="AG27" s="9"/>
      <c r="AH27" s="9"/>
    </row>
  </sheetData>
  <sheetProtection sheet="1" objects="1" scenarios="1"/>
  <mergeCells count="39">
    <mergeCell ref="B27:C27"/>
    <mergeCell ref="H23:J23"/>
    <mergeCell ref="K23:M23"/>
    <mergeCell ref="B24:C24"/>
    <mergeCell ref="B25:C25"/>
    <mergeCell ref="B26:C26"/>
    <mergeCell ref="A20:B20"/>
    <mergeCell ref="C20:D20"/>
    <mergeCell ref="A21:B21"/>
    <mergeCell ref="C21:D21"/>
    <mergeCell ref="E23:G23"/>
    <mergeCell ref="A19:B19"/>
    <mergeCell ref="C19:D19"/>
    <mergeCell ref="E19:G19"/>
    <mergeCell ref="H19:J19"/>
    <mergeCell ref="K19:M19"/>
    <mergeCell ref="A15:B15"/>
    <mergeCell ref="C15:D15"/>
    <mergeCell ref="A16:B16"/>
    <mergeCell ref="C16:D16"/>
    <mergeCell ref="E18:M18"/>
    <mergeCell ref="A14:B14"/>
    <mergeCell ref="C14:D14"/>
    <mergeCell ref="E14:G14"/>
    <mergeCell ref="H14:J14"/>
    <mergeCell ref="K14:M14"/>
    <mergeCell ref="A10:B10"/>
    <mergeCell ref="C10:D10"/>
    <mergeCell ref="A11:B11"/>
    <mergeCell ref="C11:D11"/>
    <mergeCell ref="E13:M13"/>
    <mergeCell ref="A5:M5"/>
    <mergeCell ref="A6:M6"/>
    <mergeCell ref="E8:M8"/>
    <mergeCell ref="A9:B9"/>
    <mergeCell ref="C9:D9"/>
    <mergeCell ref="E9:G9"/>
    <mergeCell ref="H9:J9"/>
    <mergeCell ref="K9:M9"/>
  </mergeCells>
  <printOptions horizontalCentered="1" verticalCentered="1"/>
  <pageMargins left="0.196527777777778" right="0.196527777777778" top="0.39374999999999999" bottom="0.39374999999999999" header="0.51180555555555496" footer="0.51180555555555496"/>
  <pageSetup paperSize="9" firstPageNumber="0" orientation="landscape" horizontalDpi="300" verticalDpi="30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4:AMK30"/>
  <sheetViews>
    <sheetView showGridLines="0" showZeros="0" topLeftCell="A7" zoomScaleNormal="100" workbookViewId="0">
      <selection activeCell="C22" sqref="C22"/>
    </sheetView>
  </sheetViews>
  <sheetFormatPr baseColWidth="10" defaultColWidth="9.140625" defaultRowHeight="15" x14ac:dyDescent="0.25"/>
  <cols>
    <col min="1" max="1" width="11.42578125" style="1"/>
    <col min="2" max="3" width="37.7109375" style="1" customWidth="1"/>
    <col min="4" max="4" width="7.28515625" style="1" customWidth="1"/>
    <col min="5" max="5" width="6.42578125" style="1" customWidth="1"/>
    <col min="6" max="6" width="1.85546875" style="1" customWidth="1"/>
    <col min="7" max="8" width="6.42578125" style="1" customWidth="1"/>
    <col min="9" max="9" width="1.85546875" style="1" customWidth="1"/>
    <col min="10" max="11" width="6.42578125" style="1" customWidth="1"/>
    <col min="12" max="12" width="1.85546875" style="1" customWidth="1"/>
    <col min="13" max="13" width="6.42578125" style="1" customWidth="1"/>
    <col min="14" max="30" width="2.42578125" style="25" customWidth="1"/>
    <col min="31" max="31" width="4.140625" style="1" customWidth="1"/>
    <col min="32" max="32" width="12.7109375" style="1" customWidth="1"/>
    <col min="33" max="1025" width="11.42578125" style="1"/>
  </cols>
  <sheetData>
    <row r="4" spans="1:30" ht="7.5" customHeight="1" x14ac:dyDescent="0.25"/>
    <row r="5" spans="1:30" ht="26.25" x14ac:dyDescent="0.4">
      <c r="A5" s="63" t="str">
        <f>Gruppeneinteilung!A8</f>
        <v>Bregenzerwälder Mannschaftsmeisterschaft 2021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</row>
    <row r="6" spans="1:30" ht="21" x14ac:dyDescent="0.35">
      <c r="A6" s="64" t="s">
        <v>36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8" spans="1:30" s="10" customFormat="1" ht="15.75" x14ac:dyDescent="0.25">
      <c r="A8" s="10" t="s">
        <v>15</v>
      </c>
      <c r="B8" s="11">
        <f>Gruppeneinteilung!C36</f>
        <v>44345</v>
      </c>
      <c r="E8" s="65" t="s">
        <v>16</v>
      </c>
      <c r="F8" s="65"/>
      <c r="G8" s="65"/>
      <c r="H8" s="65"/>
      <c r="I8" s="65"/>
      <c r="J8" s="65"/>
      <c r="K8" s="65"/>
      <c r="L8" s="65"/>
      <c r="M8" s="65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</row>
    <row r="9" spans="1:30" s="15" customFormat="1" ht="15.75" x14ac:dyDescent="0.25">
      <c r="A9" s="66" t="s">
        <v>17</v>
      </c>
      <c r="B9" s="66"/>
      <c r="C9" s="66" t="s">
        <v>18</v>
      </c>
      <c r="D9" s="66"/>
      <c r="E9" s="67" t="s">
        <v>19</v>
      </c>
      <c r="F9" s="67"/>
      <c r="G9" s="67"/>
      <c r="H9" s="65" t="s">
        <v>20</v>
      </c>
      <c r="I9" s="65"/>
      <c r="J9" s="65"/>
      <c r="K9" s="65" t="s">
        <v>21</v>
      </c>
      <c r="L9" s="65"/>
      <c r="M9" s="65"/>
      <c r="N9" s="29"/>
      <c r="O9" s="29"/>
      <c r="P9" s="29" t="s">
        <v>22</v>
      </c>
      <c r="Q9" s="29"/>
      <c r="R9" s="27" t="s">
        <v>23</v>
      </c>
      <c r="S9" s="27" t="s">
        <v>24</v>
      </c>
      <c r="T9" s="27" t="s">
        <v>25</v>
      </c>
      <c r="U9" s="27" t="s">
        <v>19</v>
      </c>
      <c r="V9" s="27" t="s">
        <v>26</v>
      </c>
      <c r="W9" s="27" t="s">
        <v>27</v>
      </c>
      <c r="X9" s="27" t="s">
        <v>20</v>
      </c>
      <c r="Y9" s="27" t="s">
        <v>28</v>
      </c>
      <c r="Z9" s="27" t="s">
        <v>29</v>
      </c>
      <c r="AA9" s="27" t="s">
        <v>30</v>
      </c>
      <c r="AB9" s="27" t="s">
        <v>31</v>
      </c>
      <c r="AC9" s="29" t="s">
        <v>22</v>
      </c>
      <c r="AD9" s="29"/>
    </row>
    <row r="10" spans="1:30" s="20" customFormat="1" ht="21.75" customHeight="1" x14ac:dyDescent="0.25">
      <c r="A10" s="68" t="str">
        <f>Gruppeneinteilung!A21</f>
        <v>TC Sibratsgfäll 1</v>
      </c>
      <c r="B10" s="68"/>
      <c r="C10" s="68" t="str">
        <f>Gruppeneinteilung!A22</f>
        <v>TC Sulzberg</v>
      </c>
      <c r="D10" s="68"/>
      <c r="E10" s="16"/>
      <c r="F10" s="17" t="s">
        <v>32</v>
      </c>
      <c r="G10" s="16"/>
      <c r="H10" s="16"/>
      <c r="I10" s="17" t="s">
        <v>32</v>
      </c>
      <c r="J10" s="16"/>
      <c r="K10" s="16"/>
      <c r="L10" s="17" t="s">
        <v>32</v>
      </c>
      <c r="M10" s="16"/>
      <c r="N10" s="31">
        <f>IF(E10&gt;G10,1,0)</f>
        <v>0</v>
      </c>
      <c r="O10" s="31">
        <f>IF(G10&gt;E10,1,0)</f>
        <v>0</v>
      </c>
      <c r="P10" s="31">
        <f>_xlfn.RANK.EQ(AB10,$AB$10:$AB$13,-1)</f>
        <v>1</v>
      </c>
      <c r="Q10" s="31" t="str">
        <f>A10</f>
        <v>TC Sibratsgfäll 1</v>
      </c>
      <c r="R10" s="31">
        <f>N10+O16+N20</f>
        <v>0</v>
      </c>
      <c r="S10" s="31">
        <f>E10+G16+E20</f>
        <v>0</v>
      </c>
      <c r="T10" s="31">
        <f>G10+E16+G20</f>
        <v>0</v>
      </c>
      <c r="U10" s="31">
        <f>S10-T10</f>
        <v>0</v>
      </c>
      <c r="V10" s="31">
        <f>H10+J16+H20</f>
        <v>0</v>
      </c>
      <c r="W10" s="31">
        <f>J10+H16+J20</f>
        <v>0</v>
      </c>
      <c r="X10" s="31">
        <f>V10-W10</f>
        <v>0</v>
      </c>
      <c r="Y10" s="31">
        <f>K10+M16+K20</f>
        <v>0</v>
      </c>
      <c r="Z10" s="31">
        <f>M10+K16+M20</f>
        <v>0</v>
      </c>
      <c r="AA10" s="31">
        <f>Y10-Z10</f>
        <v>0</v>
      </c>
      <c r="AB10" s="31">
        <f>VALUE(CONCATENATE(TEXT(_xlfn.RANK.EQ(R10,$R$10:$R$13),"00"),TEXT(_xlfn.RANK.EQ(U10,$U$10:$U$13),"00"),TEXT(_xlfn.RANK.EQ(X10,$X$10:$X$13),"00"),TEXT(_xlfn.RANK.EQ(AA10,$AA$10:$AA$13),"00"),TEXT(_xlfn.RANK.EQ(V10,$V$10:$V$13),"00"),TEXT(_xlfn.RANK.EQ(Y10,$Y$10:$Y$13),"00")))</f>
        <v>10101010101</v>
      </c>
      <c r="AC10" s="31">
        <f>_xlfn.RANK.EQ(AB10,$AB$10:$AB$13,-1)</f>
        <v>1</v>
      </c>
      <c r="AD10" s="32"/>
    </row>
    <row r="11" spans="1:30" s="20" customFormat="1" ht="21.75" customHeight="1" x14ac:dyDescent="0.25">
      <c r="A11" s="68" t="str">
        <f>Gruppeneinteilung!A23</f>
        <v>TC Schwarzenberg</v>
      </c>
      <c r="B11" s="68"/>
      <c r="C11" s="68" t="str">
        <f>Gruppeneinteilung!A24</f>
        <v>TC Au 1</v>
      </c>
      <c r="D11" s="68"/>
      <c r="E11" s="16"/>
      <c r="F11" s="17" t="s">
        <v>32</v>
      </c>
      <c r="G11" s="16"/>
      <c r="H11" s="16"/>
      <c r="I11" s="17" t="s">
        <v>32</v>
      </c>
      <c r="J11" s="16"/>
      <c r="K11" s="16"/>
      <c r="L11" s="17" t="s">
        <v>32</v>
      </c>
      <c r="M11" s="16"/>
      <c r="N11" s="31">
        <f>IF(E11&gt;G11,1,0)</f>
        <v>0</v>
      </c>
      <c r="O11" s="31">
        <f>IF(G11&gt;E11,1,0)</f>
        <v>0</v>
      </c>
      <c r="P11" s="31">
        <f>_xlfn.RANK.EQ(AB11,$AB$10:$AB$13,-1)</f>
        <v>1</v>
      </c>
      <c r="Q11" s="31" t="str">
        <f>C10</f>
        <v>TC Sulzberg</v>
      </c>
      <c r="R11" s="31">
        <f>O10+N15+N21</f>
        <v>0</v>
      </c>
      <c r="S11" s="31">
        <f>G10+E15+E21</f>
        <v>0</v>
      </c>
      <c r="T11" s="31">
        <f>E10+G15+G21</f>
        <v>0</v>
      </c>
      <c r="U11" s="31">
        <f>S11-T11</f>
        <v>0</v>
      </c>
      <c r="V11" s="31">
        <f>J10+H15+H21</f>
        <v>0</v>
      </c>
      <c r="W11" s="31">
        <f>H10+J15+J21</f>
        <v>0</v>
      </c>
      <c r="X11" s="31">
        <f>V11-W11</f>
        <v>0</v>
      </c>
      <c r="Y11" s="31">
        <f>M10+K15+K21</f>
        <v>0</v>
      </c>
      <c r="Z11" s="31">
        <f>K10+M15+M21</f>
        <v>0</v>
      </c>
      <c r="AA11" s="31">
        <f>Y11-Z11</f>
        <v>0</v>
      </c>
      <c r="AB11" s="31">
        <f>VALUE(CONCATENATE(TEXT(_xlfn.RANK.EQ(R11,$R$10:$R$13),"00"),TEXT(_xlfn.RANK.EQ(U11,$U$10:$U$13),"00"),TEXT(_xlfn.RANK.EQ(X11,$X$10:$X$13),"00"),TEXT(_xlfn.RANK.EQ(AA11,$AA$10:$AA$13),"00"),TEXT(_xlfn.RANK.EQ(V11,$V$10:$V$13),"00"),TEXT(_xlfn.RANK.EQ(Y11,$Y$10:$Y$13),"00")))</f>
        <v>10101010101</v>
      </c>
      <c r="AC11" s="31">
        <f>_xlfn.RANK.EQ(AB11,$AB$10:$AB$13,-1)</f>
        <v>1</v>
      </c>
      <c r="AD11" s="32"/>
    </row>
    <row r="12" spans="1:30" x14ac:dyDescent="0.25">
      <c r="P12" s="25">
        <f>_xlfn.RANK.EQ(AB12,$AB$10:$AB$13,-1)</f>
        <v>1</v>
      </c>
      <c r="Q12" s="25" t="str">
        <f>A11</f>
        <v>TC Schwarzenberg</v>
      </c>
      <c r="R12" s="25">
        <f>N11+O15+O20</f>
        <v>0</v>
      </c>
      <c r="S12" s="25">
        <f>E11+G15+G20</f>
        <v>0</v>
      </c>
      <c r="T12" s="25">
        <f>G11+E15+E20</f>
        <v>0</v>
      </c>
      <c r="U12" s="25">
        <f>S12-T12</f>
        <v>0</v>
      </c>
      <c r="V12" s="25">
        <f>H11+J15+J20</f>
        <v>0</v>
      </c>
      <c r="W12" s="25">
        <f>J11+H15+H20</f>
        <v>0</v>
      </c>
      <c r="X12" s="25">
        <f>V12-W12</f>
        <v>0</v>
      </c>
      <c r="Y12" s="25">
        <f>K11+M15+M20</f>
        <v>0</v>
      </c>
      <c r="Z12" s="25">
        <f>M11+K15+K20</f>
        <v>0</v>
      </c>
      <c r="AA12" s="25">
        <f>Y12-Z12</f>
        <v>0</v>
      </c>
      <c r="AB12" s="25">
        <f>VALUE(CONCATENATE(TEXT(_xlfn.RANK.EQ(R12,$R$10:$R$13),"00"),TEXT(_xlfn.RANK.EQ(U12,$U$10:$U$13),"00"),TEXT(_xlfn.RANK.EQ(X12,$X$10:$X$13),"00"),TEXT(_xlfn.RANK.EQ(AA12,$AA$10:$AA$13),"00"),TEXT(_xlfn.RANK.EQ(V12,$V$10:$V$13),"00"),TEXT(_xlfn.RANK.EQ(Y12,$Y$10:$Y$13),"00")))</f>
        <v>10101010101</v>
      </c>
      <c r="AC12" s="25">
        <f>_xlfn.RANK.EQ(AB12,$AB$10:$AB$13,-1)</f>
        <v>1</v>
      </c>
    </row>
    <row r="13" spans="1:30" ht="15.75" x14ac:dyDescent="0.25">
      <c r="A13" s="10" t="s">
        <v>33</v>
      </c>
      <c r="B13" s="11">
        <f>Gruppeneinteilung!C37</f>
        <v>44352</v>
      </c>
      <c r="C13" s="10"/>
      <c r="D13" s="10"/>
      <c r="E13" s="65" t="s">
        <v>16</v>
      </c>
      <c r="F13" s="65"/>
      <c r="G13" s="65"/>
      <c r="H13" s="65"/>
      <c r="I13" s="65"/>
      <c r="J13" s="65"/>
      <c r="K13" s="65"/>
      <c r="L13" s="65"/>
      <c r="M13" s="65"/>
      <c r="P13" s="25">
        <f>_xlfn.RANK.EQ(AB13,$AB$10:$AB$13,-1)</f>
        <v>1</v>
      </c>
      <c r="Q13" s="25" t="str">
        <f>C11</f>
        <v>TC Au 1</v>
      </c>
      <c r="R13" s="25">
        <f>O11+N16+O21</f>
        <v>0</v>
      </c>
      <c r="S13" s="25">
        <f>G11+E16+G21</f>
        <v>0</v>
      </c>
      <c r="T13" s="25">
        <f>E11+G16+E21</f>
        <v>0</v>
      </c>
      <c r="U13" s="25">
        <f>S13-T13</f>
        <v>0</v>
      </c>
      <c r="V13" s="25">
        <f>J11+H16+J21</f>
        <v>0</v>
      </c>
      <c r="W13" s="25">
        <f>H11+J16+H21</f>
        <v>0</v>
      </c>
      <c r="X13" s="25">
        <f>V13-W13</f>
        <v>0</v>
      </c>
      <c r="Y13" s="25">
        <f>M11+K16+M21</f>
        <v>0</v>
      </c>
      <c r="Z13" s="25">
        <f>K11+M16+K21</f>
        <v>0</v>
      </c>
      <c r="AA13" s="25">
        <f>Y13-Z13</f>
        <v>0</v>
      </c>
      <c r="AB13" s="25">
        <f>VALUE(CONCATENATE(TEXT(_xlfn.RANK.EQ(R13,$R$10:$R$13),"00"),TEXT(_xlfn.RANK.EQ(U13,$U$10:$U$13),"00"),TEXT(_xlfn.RANK.EQ(X13,$X$10:$X$13),"00"),TEXT(_xlfn.RANK.EQ(AA13,$AA$10:$AA$13),"00"),TEXT(_xlfn.RANK.EQ(V13,$V$10:$V$13),"00"),TEXT(_xlfn.RANK.EQ(Y13,$Y$10:$Y$13),"00")))</f>
        <v>10101010101</v>
      </c>
      <c r="AC13" s="25">
        <f>_xlfn.RANK.EQ(AB13,$AB$10:$AB$13,-1)</f>
        <v>1</v>
      </c>
    </row>
    <row r="14" spans="1:30" ht="15.75" x14ac:dyDescent="0.25">
      <c r="A14" s="66" t="s">
        <v>17</v>
      </c>
      <c r="B14" s="66"/>
      <c r="C14" s="66" t="s">
        <v>18</v>
      </c>
      <c r="D14" s="66"/>
      <c r="E14" s="67" t="s">
        <v>19</v>
      </c>
      <c r="F14" s="67"/>
      <c r="G14" s="67"/>
      <c r="H14" s="65" t="s">
        <v>20</v>
      </c>
      <c r="I14" s="65"/>
      <c r="J14" s="65"/>
      <c r="K14" s="65" t="s">
        <v>21</v>
      </c>
      <c r="L14" s="65"/>
      <c r="M14" s="65"/>
    </row>
    <row r="15" spans="1:30" s="20" customFormat="1" ht="21.75" customHeight="1" x14ac:dyDescent="0.25">
      <c r="A15" s="68" t="str">
        <f>C10</f>
        <v>TC Sulzberg</v>
      </c>
      <c r="B15" s="68"/>
      <c r="C15" s="68" t="str">
        <f>A11</f>
        <v>TC Schwarzenberg</v>
      </c>
      <c r="D15" s="68"/>
      <c r="E15" s="16"/>
      <c r="F15" s="17" t="s">
        <v>32</v>
      </c>
      <c r="G15" s="16"/>
      <c r="H15" s="16"/>
      <c r="I15" s="17" t="s">
        <v>32</v>
      </c>
      <c r="J15" s="16"/>
      <c r="K15" s="16"/>
      <c r="L15" s="17" t="s">
        <v>32</v>
      </c>
      <c r="M15" s="16"/>
      <c r="N15" s="31">
        <f>IF(E15&gt;G15,1,0)</f>
        <v>0</v>
      </c>
      <c r="O15" s="31">
        <f>IF(G15&gt;E15,1,0)</f>
        <v>0</v>
      </c>
      <c r="P15" s="31"/>
      <c r="Q15" s="31"/>
      <c r="R15" s="31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2"/>
    </row>
    <row r="16" spans="1:30" s="20" customFormat="1" ht="21.75" customHeight="1" x14ac:dyDescent="0.25">
      <c r="A16" s="68" t="str">
        <f>C11</f>
        <v>TC Au 1</v>
      </c>
      <c r="B16" s="68"/>
      <c r="C16" s="68" t="str">
        <f>A10</f>
        <v>TC Sibratsgfäll 1</v>
      </c>
      <c r="D16" s="68"/>
      <c r="E16" s="16"/>
      <c r="F16" s="17" t="s">
        <v>32</v>
      </c>
      <c r="G16" s="16"/>
      <c r="H16" s="16"/>
      <c r="I16" s="17" t="s">
        <v>32</v>
      </c>
      <c r="J16" s="16"/>
      <c r="K16" s="16"/>
      <c r="L16" s="17" t="s">
        <v>32</v>
      </c>
      <c r="M16" s="16"/>
      <c r="N16" s="31">
        <f>IF(E16&gt;G16,1,0)</f>
        <v>0</v>
      </c>
      <c r="O16" s="31">
        <f>IF(G16&gt;E16,1,0)</f>
        <v>0</v>
      </c>
      <c r="P16" s="31"/>
      <c r="Q16" s="31"/>
      <c r="R16" s="31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2"/>
    </row>
    <row r="18" spans="1:33" ht="15.75" x14ac:dyDescent="0.25">
      <c r="A18" s="10" t="s">
        <v>34</v>
      </c>
      <c r="B18" s="11">
        <f>Gruppeneinteilung!C38</f>
        <v>44359</v>
      </c>
      <c r="C18" s="10"/>
      <c r="D18" s="10"/>
      <c r="E18" s="65" t="s">
        <v>16</v>
      </c>
      <c r="F18" s="65"/>
      <c r="G18" s="65"/>
      <c r="H18" s="65"/>
      <c r="I18" s="65"/>
      <c r="J18" s="65"/>
      <c r="K18" s="65"/>
      <c r="L18" s="65"/>
      <c r="M18" s="65"/>
    </row>
    <row r="19" spans="1:33" ht="15.75" x14ac:dyDescent="0.25">
      <c r="A19" s="66" t="s">
        <v>17</v>
      </c>
      <c r="B19" s="66"/>
      <c r="C19" s="66" t="s">
        <v>18</v>
      </c>
      <c r="D19" s="66"/>
      <c r="E19" s="67" t="s">
        <v>19</v>
      </c>
      <c r="F19" s="67"/>
      <c r="G19" s="67"/>
      <c r="H19" s="65" t="s">
        <v>20</v>
      </c>
      <c r="I19" s="65"/>
      <c r="J19" s="65"/>
      <c r="K19" s="65" t="s">
        <v>21</v>
      </c>
      <c r="L19" s="65"/>
      <c r="M19" s="65"/>
    </row>
    <row r="20" spans="1:33" s="20" customFormat="1" ht="21.75" customHeight="1" x14ac:dyDescent="0.25">
      <c r="A20" s="68" t="str">
        <f>C16</f>
        <v>TC Sibratsgfäll 1</v>
      </c>
      <c r="B20" s="68"/>
      <c r="C20" s="68" t="str">
        <f>A11</f>
        <v>TC Schwarzenberg</v>
      </c>
      <c r="D20" s="68"/>
      <c r="E20" s="16"/>
      <c r="F20" s="17" t="s">
        <v>32</v>
      </c>
      <c r="G20" s="16"/>
      <c r="H20" s="16"/>
      <c r="I20" s="17" t="s">
        <v>32</v>
      </c>
      <c r="J20" s="16"/>
      <c r="K20" s="16"/>
      <c r="L20" s="17" t="s">
        <v>32</v>
      </c>
      <c r="M20" s="16"/>
      <c r="N20" s="31">
        <f>IF(E20&gt;G20,1,0)</f>
        <v>0</v>
      </c>
      <c r="O20" s="31">
        <f>IF(G20&gt;E20,1,0)</f>
        <v>0</v>
      </c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2"/>
    </row>
    <row r="21" spans="1:33" s="20" customFormat="1" ht="21.75" customHeight="1" x14ac:dyDescent="0.25">
      <c r="A21" s="68" t="str">
        <f>C10</f>
        <v>TC Sulzberg</v>
      </c>
      <c r="B21" s="68"/>
      <c r="C21" s="68" t="str">
        <f>C11</f>
        <v>TC Au 1</v>
      </c>
      <c r="D21" s="68"/>
      <c r="E21" s="16"/>
      <c r="F21" s="17" t="s">
        <v>32</v>
      </c>
      <c r="G21" s="16"/>
      <c r="H21" s="16"/>
      <c r="I21" s="17" t="s">
        <v>32</v>
      </c>
      <c r="J21" s="16"/>
      <c r="K21" s="16"/>
      <c r="L21" s="17" t="s">
        <v>32</v>
      </c>
      <c r="M21" s="16"/>
      <c r="N21" s="31">
        <f>IF(E21&gt;G21,1,0)</f>
        <v>0</v>
      </c>
      <c r="O21" s="31">
        <f>IF(G21&gt;E21,1,0)</f>
        <v>0</v>
      </c>
      <c r="P21" s="31"/>
      <c r="Q21" s="31"/>
      <c r="R21" s="31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4"/>
      <c r="AF21" s="18"/>
      <c r="AG21" s="18"/>
    </row>
    <row r="22" spans="1:33" x14ac:dyDescent="0.25">
      <c r="AF22" s="9"/>
      <c r="AG22" s="9"/>
    </row>
    <row r="23" spans="1:33" ht="15.75" x14ac:dyDescent="0.25">
      <c r="A23" s="21" t="s">
        <v>22</v>
      </c>
      <c r="C23" s="22"/>
      <c r="D23" s="12" t="s">
        <v>23</v>
      </c>
      <c r="E23" s="69" t="s">
        <v>19</v>
      </c>
      <c r="F23" s="69"/>
      <c r="G23" s="69"/>
      <c r="H23" s="71" t="s">
        <v>20</v>
      </c>
      <c r="I23" s="71"/>
      <c r="J23" s="71"/>
      <c r="K23" s="71" t="s">
        <v>21</v>
      </c>
      <c r="L23" s="71"/>
      <c r="M23" s="71"/>
      <c r="AF23" s="9"/>
      <c r="AG23" s="9"/>
    </row>
    <row r="24" spans="1:33" ht="21.75" customHeight="1" x14ac:dyDescent="0.25">
      <c r="A24" s="23">
        <v>1</v>
      </c>
      <c r="B24" s="70" t="str">
        <f>IF(E10&lt;&gt;"",VLOOKUP(A24,$P$10:$AC$13,2,0),"")</f>
        <v/>
      </c>
      <c r="C24" s="70"/>
      <c r="D24" s="24" t="str">
        <f>IF(E10&lt;&gt;"",VLOOKUP(A24,$P$10:$AC$13,3,0),"")</f>
        <v/>
      </c>
      <c r="E24" s="24" t="str">
        <f>IF(E10&lt;&gt;"",VLOOKUP(A24,$P$10:$AC$13,4,0),"")</f>
        <v/>
      </c>
      <c r="F24" s="17" t="s">
        <v>32</v>
      </c>
      <c r="G24" s="24" t="str">
        <f>IF(E10&lt;&gt;"",VLOOKUP(A24,$P$10:$AC$13,5,0),"")</f>
        <v/>
      </c>
      <c r="H24" s="24" t="str">
        <f>IF(E10&lt;&gt;"",VLOOKUP(A24,$P$10:$AC$13,7,0),"")</f>
        <v/>
      </c>
      <c r="I24" s="17" t="s">
        <v>32</v>
      </c>
      <c r="J24" s="24" t="str">
        <f>IF(E10&lt;&gt;"",VLOOKUP(A24,$P$10:$AC$13,8,0),"")</f>
        <v/>
      </c>
      <c r="K24" s="24" t="str">
        <f>IF(E10&lt;&gt;"",VLOOKUP(A24,$P$10:$AC$13,10,0),"")</f>
        <v/>
      </c>
      <c r="L24" s="17" t="s">
        <v>32</v>
      </c>
      <c r="M24" s="24" t="str">
        <f>IF(E10&lt;&gt;"",VLOOKUP(A24,$P$10:$AC$13,11,0),"")</f>
        <v/>
      </c>
      <c r="AF24" s="9" t="str">
        <f>B24</f>
        <v/>
      </c>
      <c r="AG24" s="9"/>
    </row>
    <row r="25" spans="1:33" ht="21.75" customHeight="1" x14ac:dyDescent="0.25">
      <c r="A25" s="23">
        <v>2</v>
      </c>
      <c r="B25" s="70" t="str">
        <f>IF(E10&lt;&gt;"",VLOOKUP(A25,$P$10:$AC$13,2,0),"")</f>
        <v/>
      </c>
      <c r="C25" s="70"/>
      <c r="D25" s="24" t="str">
        <f>IF(E10&lt;&gt;"",VLOOKUP(A25,$P$10:$AC$13,3,0),"")</f>
        <v/>
      </c>
      <c r="E25" s="24" t="str">
        <f>IF(E10&lt;&gt;"",VLOOKUP(A25,$P$10:$AC$13,4,0),"")</f>
        <v/>
      </c>
      <c r="F25" s="17" t="s">
        <v>32</v>
      </c>
      <c r="G25" s="24" t="str">
        <f>IF(E10&lt;&gt;"",VLOOKUP(A25,$P$10:$AC$13,5,0),"")</f>
        <v/>
      </c>
      <c r="H25" s="24" t="str">
        <f>IF(E10&lt;&gt;"",VLOOKUP(A25,$P$10:$AC$13,7,0),"")</f>
        <v/>
      </c>
      <c r="I25" s="17" t="s">
        <v>32</v>
      </c>
      <c r="J25" s="24" t="str">
        <f>IF(E10&lt;&gt;"",VLOOKUP(A25,$P$10:$AC$13,8,0),"")</f>
        <v/>
      </c>
      <c r="K25" s="24" t="str">
        <f>IF(E10&lt;&gt;"",VLOOKUP(A25,$P$10:$AC$13,10,0),"")</f>
        <v/>
      </c>
      <c r="L25" s="17" t="s">
        <v>32</v>
      </c>
      <c r="M25" s="24" t="str">
        <f>IF(E10&lt;&gt;"",VLOOKUP(A25,$P$10:$AC$13,11,0),"")</f>
        <v/>
      </c>
      <c r="AF25" s="9" t="str">
        <f>B25</f>
        <v/>
      </c>
      <c r="AG25" s="9"/>
    </row>
    <row r="26" spans="1:33" ht="21.75" customHeight="1" x14ac:dyDescent="0.25">
      <c r="A26" s="23">
        <v>3</v>
      </c>
      <c r="B26" s="70" t="str">
        <f>IF(E10&lt;&gt;"",VLOOKUP(A26,$P$10:$AC$13,2,0),"")</f>
        <v/>
      </c>
      <c r="C26" s="70"/>
      <c r="D26" s="24" t="str">
        <f>IF(E10&lt;&gt;"",VLOOKUP(A26,$P$10:$AC$13,3,0),"")</f>
        <v/>
      </c>
      <c r="E26" s="24" t="str">
        <f>IF(E10&lt;&gt;"",VLOOKUP(A26,$P$10:$AC$13,4,0),"")</f>
        <v/>
      </c>
      <c r="F26" s="17" t="s">
        <v>32</v>
      </c>
      <c r="G26" s="24" t="str">
        <f>IF(E10&lt;&gt;"",VLOOKUP(A26,$P$10:$AC$13,5,0),"")</f>
        <v/>
      </c>
      <c r="H26" s="24" t="str">
        <f>IF(E10&lt;&gt;"",VLOOKUP(A26,$P$10:$AC$13,7,0),"")</f>
        <v/>
      </c>
      <c r="I26" s="17" t="s">
        <v>32</v>
      </c>
      <c r="J26" s="24" t="str">
        <f>IF(E10&lt;&gt;"",VLOOKUP(A26,$P$10:$AC$13,8,0),"")</f>
        <v/>
      </c>
      <c r="K26" s="24" t="str">
        <f>IF(E10&lt;&gt;"",VLOOKUP(A26,$P$10:$AC$13,10,0),"")</f>
        <v/>
      </c>
      <c r="L26" s="17" t="s">
        <v>32</v>
      </c>
      <c r="M26" s="24" t="str">
        <f>IF(E10&lt;&gt;"",VLOOKUP(A26,$P$10:$AC$13,11,0),"")</f>
        <v/>
      </c>
      <c r="AF26" s="9" t="str">
        <f>B26</f>
        <v/>
      </c>
      <c r="AG26" s="9"/>
    </row>
    <row r="27" spans="1:33" ht="21.75" customHeight="1" x14ac:dyDescent="0.25">
      <c r="A27" s="23">
        <v>4</v>
      </c>
      <c r="B27" s="70" t="str">
        <f>IF(E10&lt;&gt;"",VLOOKUP(A27,$P$10:$AC$13,2,0),"")</f>
        <v/>
      </c>
      <c r="C27" s="70"/>
      <c r="D27" s="24" t="str">
        <f>IF(E10&lt;&gt;"",VLOOKUP(A27,$P$10:$AC$13,3,0),"")</f>
        <v/>
      </c>
      <c r="E27" s="24" t="str">
        <f>IF(E10&lt;&gt;"",VLOOKUP(A27,$P$10:$AC$13,4,0),"")</f>
        <v/>
      </c>
      <c r="F27" s="17" t="s">
        <v>32</v>
      </c>
      <c r="G27" s="24" t="str">
        <f>IF(E10&lt;&gt;"",VLOOKUP(A27,$P$10:$AC$13,5,0),"")</f>
        <v/>
      </c>
      <c r="H27" s="24" t="str">
        <f>IF(E10&lt;&gt;"",VLOOKUP(A27,$P$10:$AC$13,7,0),"")</f>
        <v/>
      </c>
      <c r="I27" s="17" t="s">
        <v>32</v>
      </c>
      <c r="J27" s="24" t="str">
        <f>IF(E10&lt;&gt;"",VLOOKUP(A27,$P$10:$AC$13,8,0),"")</f>
        <v/>
      </c>
      <c r="K27" s="24" t="str">
        <f>IF(E10&lt;&gt;"",VLOOKUP(A27,$P$10:$AC$13,10,0),"")</f>
        <v/>
      </c>
      <c r="L27" s="17" t="s">
        <v>32</v>
      </c>
      <c r="M27" s="24" t="str">
        <f>IF(E10&lt;&gt;"",VLOOKUP(A27,$P$10:$AC$13,11,0),"")</f>
        <v/>
      </c>
      <c r="AF27" s="9" t="str">
        <f>B27</f>
        <v/>
      </c>
      <c r="AG27" s="9"/>
    </row>
    <row r="28" spans="1:33" x14ac:dyDescent="0.25">
      <c r="AF28" s="9"/>
      <c r="AG28" s="9"/>
    </row>
    <row r="29" spans="1:33" x14ac:dyDescent="0.25">
      <c r="AF29" s="9"/>
      <c r="AG29" s="9"/>
    </row>
    <row r="30" spans="1:33" x14ac:dyDescent="0.25">
      <c r="AF30" s="9"/>
      <c r="AG30" s="9"/>
    </row>
  </sheetData>
  <sheetProtection sheet="1" objects="1" scenarios="1"/>
  <mergeCells count="39">
    <mergeCell ref="B27:C27"/>
    <mergeCell ref="H23:J23"/>
    <mergeCell ref="K23:M23"/>
    <mergeCell ref="B24:C24"/>
    <mergeCell ref="B25:C25"/>
    <mergeCell ref="B26:C26"/>
    <mergeCell ref="A20:B20"/>
    <mergeCell ref="C20:D20"/>
    <mergeCell ref="A21:B21"/>
    <mergeCell ref="C21:D21"/>
    <mergeCell ref="E23:G23"/>
    <mergeCell ref="A19:B19"/>
    <mergeCell ref="C19:D19"/>
    <mergeCell ref="E19:G19"/>
    <mergeCell ref="H19:J19"/>
    <mergeCell ref="K19:M19"/>
    <mergeCell ref="A15:B15"/>
    <mergeCell ref="C15:D15"/>
    <mergeCell ref="A16:B16"/>
    <mergeCell ref="C16:D16"/>
    <mergeCell ref="E18:M18"/>
    <mergeCell ref="A14:B14"/>
    <mergeCell ref="C14:D14"/>
    <mergeCell ref="E14:G14"/>
    <mergeCell ref="H14:J14"/>
    <mergeCell ref="K14:M14"/>
    <mergeCell ref="A10:B10"/>
    <mergeCell ref="C10:D10"/>
    <mergeCell ref="A11:B11"/>
    <mergeCell ref="C11:D11"/>
    <mergeCell ref="E13:M13"/>
    <mergeCell ref="A5:M5"/>
    <mergeCell ref="A6:M6"/>
    <mergeCell ref="E8:M8"/>
    <mergeCell ref="A9:B9"/>
    <mergeCell ref="C9:D9"/>
    <mergeCell ref="E9:G9"/>
    <mergeCell ref="H9:J9"/>
    <mergeCell ref="K9:M9"/>
  </mergeCells>
  <printOptions horizontalCentered="1" verticalCentered="1"/>
  <pageMargins left="0.196527777777778" right="0.196527777777778" top="0.39374999999999999" bottom="0.39374999999999999" header="0.51180555555555496" footer="0.51180555555555496"/>
  <pageSetup paperSize="9" firstPageNumber="0" orientation="landscape" horizontalDpi="300" verticalDpi="30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4:AMK27"/>
  <sheetViews>
    <sheetView showGridLines="0" showZeros="0" topLeftCell="A7" zoomScaleNormal="100" workbookViewId="0">
      <selection activeCell="A16" sqref="A16:B16"/>
    </sheetView>
  </sheetViews>
  <sheetFormatPr baseColWidth="10" defaultColWidth="9.140625" defaultRowHeight="15" x14ac:dyDescent="0.25"/>
  <cols>
    <col min="1" max="1" width="11.42578125" style="1"/>
    <col min="2" max="3" width="37.7109375" style="1" customWidth="1"/>
    <col min="4" max="4" width="7.28515625" style="1" customWidth="1"/>
    <col min="5" max="5" width="6.42578125" style="1" customWidth="1"/>
    <col min="6" max="6" width="1.85546875" style="1" customWidth="1"/>
    <col min="7" max="8" width="6.42578125" style="1" customWidth="1"/>
    <col min="9" max="9" width="1.85546875" style="1" customWidth="1"/>
    <col min="10" max="11" width="6.42578125" style="1" customWidth="1"/>
    <col min="12" max="12" width="1.85546875" style="1" customWidth="1"/>
    <col min="13" max="13" width="6.42578125" style="1" customWidth="1"/>
    <col min="14" max="45" width="1.7109375" style="9" customWidth="1"/>
    <col min="46" max="1025" width="11.42578125" style="1"/>
  </cols>
  <sheetData>
    <row r="4" spans="1:45" ht="7.5" customHeight="1" x14ac:dyDescent="0.25"/>
    <row r="5" spans="1:45" ht="26.25" x14ac:dyDescent="0.4">
      <c r="A5" s="63" t="str">
        <f>Gruppeneinteilung!A8</f>
        <v>Bregenzerwälder Mannschaftsmeisterschaft 2021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</row>
    <row r="6" spans="1:45" ht="21" x14ac:dyDescent="0.35">
      <c r="A6" s="64" t="s">
        <v>37</v>
      </c>
      <c r="B6" s="64"/>
      <c r="C6" s="64"/>
      <c r="D6" s="64"/>
      <c r="E6" s="64"/>
      <c r="F6" s="64"/>
      <c r="G6" s="64"/>
      <c r="H6" s="64"/>
      <c r="I6" s="64"/>
      <c r="J6" s="64"/>
      <c r="K6" s="64"/>
      <c r="L6" s="64"/>
      <c r="M6" s="64"/>
    </row>
    <row r="8" spans="1:45" s="10" customFormat="1" ht="15.75" x14ac:dyDescent="0.25">
      <c r="A8" s="10" t="s">
        <v>15</v>
      </c>
      <c r="B8" s="11">
        <f>Gruppeneinteilung!C36</f>
        <v>44345</v>
      </c>
      <c r="E8" s="65" t="s">
        <v>16</v>
      </c>
      <c r="F8" s="65"/>
      <c r="G8" s="65"/>
      <c r="H8" s="65"/>
      <c r="I8" s="65"/>
      <c r="J8" s="65"/>
      <c r="K8" s="65"/>
      <c r="L8" s="65"/>
      <c r="M8" s="65"/>
      <c r="N8" s="13"/>
      <c r="O8" s="13"/>
      <c r="P8" s="13"/>
      <c r="Q8" s="13"/>
      <c r="R8" s="13"/>
      <c r="S8" s="13"/>
      <c r="T8" s="13"/>
      <c r="U8" s="13"/>
      <c r="V8" s="13"/>
      <c r="W8" s="13"/>
      <c r="X8" s="13"/>
      <c r="Y8" s="13"/>
      <c r="Z8" s="13"/>
      <c r="AA8" s="13"/>
      <c r="AB8" s="13"/>
      <c r="AC8" s="13"/>
      <c r="AD8" s="13"/>
      <c r="AE8" s="13"/>
      <c r="AF8" s="13"/>
      <c r="AG8" s="13"/>
      <c r="AH8" s="13"/>
      <c r="AI8" s="13"/>
      <c r="AJ8" s="13"/>
      <c r="AK8" s="13"/>
      <c r="AL8" s="13"/>
      <c r="AM8" s="13"/>
      <c r="AN8" s="13"/>
      <c r="AO8" s="13"/>
      <c r="AP8" s="13"/>
      <c r="AQ8" s="13"/>
      <c r="AR8" s="13"/>
      <c r="AS8" s="13"/>
    </row>
    <row r="9" spans="1:45" s="15" customFormat="1" ht="15.75" x14ac:dyDescent="0.25">
      <c r="A9" s="66" t="s">
        <v>17</v>
      </c>
      <c r="B9" s="66"/>
      <c r="C9" s="66" t="s">
        <v>18</v>
      </c>
      <c r="D9" s="66"/>
      <c r="E9" s="67" t="s">
        <v>19</v>
      </c>
      <c r="F9" s="67"/>
      <c r="G9" s="67"/>
      <c r="H9" s="65" t="s">
        <v>20</v>
      </c>
      <c r="I9" s="65"/>
      <c r="J9" s="65"/>
      <c r="K9" s="65" t="s">
        <v>21</v>
      </c>
      <c r="L9" s="65"/>
      <c r="M9" s="65"/>
      <c r="N9" s="14"/>
      <c r="O9" s="14"/>
      <c r="P9" s="14" t="s">
        <v>22</v>
      </c>
      <c r="Q9" s="14"/>
      <c r="R9" s="13" t="s">
        <v>23</v>
      </c>
      <c r="S9" s="13" t="s">
        <v>24</v>
      </c>
      <c r="T9" s="13" t="s">
        <v>25</v>
      </c>
      <c r="U9" s="13" t="s">
        <v>19</v>
      </c>
      <c r="V9" s="13" t="s">
        <v>26</v>
      </c>
      <c r="W9" s="13" t="s">
        <v>27</v>
      </c>
      <c r="X9" s="13" t="s">
        <v>20</v>
      </c>
      <c r="Y9" s="13" t="s">
        <v>28</v>
      </c>
      <c r="Z9" s="13" t="s">
        <v>29</v>
      </c>
      <c r="AA9" s="13" t="s">
        <v>30</v>
      </c>
      <c r="AB9" s="13" t="s">
        <v>31</v>
      </c>
      <c r="AC9" s="14" t="s">
        <v>22</v>
      </c>
      <c r="AD9" s="14"/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</row>
    <row r="10" spans="1:45" s="20" customFormat="1" ht="21.75" customHeight="1" x14ac:dyDescent="0.25">
      <c r="A10" s="68" t="str">
        <f>Gruppeneinteilung!C24</f>
        <v>TC Andelsbuch</v>
      </c>
      <c r="B10" s="68"/>
      <c r="C10" s="68" t="str">
        <f>Gruppeneinteilung!C22</f>
        <v>UTC Egg 2</v>
      </c>
      <c r="D10" s="68"/>
      <c r="E10" s="16"/>
      <c r="F10" s="17" t="s">
        <v>32</v>
      </c>
      <c r="G10" s="16"/>
      <c r="H10" s="16"/>
      <c r="I10" s="17" t="s">
        <v>32</v>
      </c>
      <c r="J10" s="16"/>
      <c r="K10" s="16"/>
      <c r="L10" s="17" t="s">
        <v>32</v>
      </c>
      <c r="M10" s="16"/>
      <c r="N10" s="18">
        <f>IF(E10&gt;G10,1,0)</f>
        <v>0</v>
      </c>
      <c r="O10" s="18">
        <f>IF(G10&gt;E10,1,0)</f>
        <v>0</v>
      </c>
      <c r="P10" s="18">
        <f>_xlfn.RANK.EQ(AB10,$AB$10:$AB$13,-1)</f>
        <v>1</v>
      </c>
      <c r="Q10" s="18" t="str">
        <f>A10</f>
        <v>TC Andelsbuch</v>
      </c>
      <c r="R10" s="18">
        <f>N10+N15+O21</f>
        <v>0</v>
      </c>
      <c r="S10" s="18">
        <f>E10+E15+G21</f>
        <v>0</v>
      </c>
      <c r="T10" s="18">
        <f>G10+G15+E21</f>
        <v>0</v>
      </c>
      <c r="U10" s="18">
        <f>S10-T10</f>
        <v>0</v>
      </c>
      <c r="V10" s="18">
        <f>H10+H15+J21</f>
        <v>0</v>
      </c>
      <c r="W10" s="18">
        <f>J10+J15+H21</f>
        <v>0</v>
      </c>
      <c r="X10" s="18">
        <f>V10-W10</f>
        <v>0</v>
      </c>
      <c r="Y10" s="18">
        <f>K10+K15+M21</f>
        <v>0</v>
      </c>
      <c r="Z10" s="18">
        <f>M10+M15+K21</f>
        <v>0</v>
      </c>
      <c r="AA10" s="18">
        <f>Y10-Z10</f>
        <v>0</v>
      </c>
      <c r="AB10" s="18">
        <f>VALUE(CONCATENATE(TEXT(_xlfn.RANK.EQ(R10,$R$10:$R$13),"00"),TEXT(_xlfn.RANK.EQ(U10,$U$10:$U$13),"00"),TEXT(_xlfn.RANK.EQ(X10,$X$10:$X$13),"00"),TEXT(_xlfn.RANK.EQ(AA10,$AA$10:$AA$13),"00"),TEXT(_xlfn.RANK.EQ(V10,$V$10:$V$13),"00"),TEXT(_xlfn.RANK.EQ(Y10,$Y$10:$Y$13),"00")))</f>
        <v>10101010101</v>
      </c>
      <c r="AC10" s="18">
        <f>_xlfn.RANK.EQ(AB10,$AB$10:$AB$13,-1)</f>
        <v>1</v>
      </c>
      <c r="AD10" s="19"/>
      <c r="AE10" s="19"/>
      <c r="AF10" s="19"/>
      <c r="AG10" s="19"/>
      <c r="AH10" s="19"/>
      <c r="AI10" s="19"/>
      <c r="AJ10" s="19"/>
      <c r="AK10" s="19"/>
      <c r="AL10" s="19"/>
      <c r="AM10" s="19"/>
      <c r="AN10" s="19"/>
      <c r="AO10" s="19"/>
      <c r="AP10" s="19"/>
      <c r="AQ10" s="19"/>
      <c r="AR10" s="19"/>
      <c r="AS10" s="19"/>
    </row>
    <row r="11" spans="1:45" s="20" customFormat="1" ht="21.75" customHeight="1" x14ac:dyDescent="0.25">
      <c r="A11" s="68" t="str">
        <f>Gruppeneinteilung!C23</f>
        <v>TC Krumbach</v>
      </c>
      <c r="B11" s="68"/>
      <c r="C11" s="68" t="str">
        <f>Gruppeneinteilung!C21</f>
        <v>TC Sibratsgfäll 2</v>
      </c>
      <c r="D11" s="68"/>
      <c r="E11" s="16"/>
      <c r="F11" s="17" t="s">
        <v>32</v>
      </c>
      <c r="G11" s="16"/>
      <c r="H11" s="16"/>
      <c r="I11" s="17" t="s">
        <v>32</v>
      </c>
      <c r="J11" s="16"/>
      <c r="K11" s="16"/>
      <c r="L11" s="17" t="s">
        <v>32</v>
      </c>
      <c r="M11" s="16"/>
      <c r="N11" s="18">
        <f>IF(E11&gt;G11,1,0)</f>
        <v>0</v>
      </c>
      <c r="O11" s="18">
        <f>IF(G11&gt;E11,1,0)</f>
        <v>0</v>
      </c>
      <c r="P11" s="18">
        <f>_xlfn.RANK.EQ(AB11,$AB$10:$AB$13,-1)</f>
        <v>1</v>
      </c>
      <c r="Q11" s="18" t="str">
        <f>C10</f>
        <v>UTC Egg 2</v>
      </c>
      <c r="R11" s="18">
        <f>O10+N16+N20</f>
        <v>0</v>
      </c>
      <c r="S11" s="18">
        <f>G10+E16+E20</f>
        <v>0</v>
      </c>
      <c r="T11" s="18">
        <f>E10+G16+G20</f>
        <v>0</v>
      </c>
      <c r="U11" s="18">
        <f>S11-T11</f>
        <v>0</v>
      </c>
      <c r="V11" s="18">
        <f>J10+H16+H20</f>
        <v>0</v>
      </c>
      <c r="W11" s="18">
        <f>H10+J16+J20</f>
        <v>0</v>
      </c>
      <c r="X11" s="18">
        <f>V11-W11</f>
        <v>0</v>
      </c>
      <c r="Y11" s="18">
        <f>M10+K16+K20</f>
        <v>0</v>
      </c>
      <c r="Z11" s="18">
        <f>K10+M16+M20</f>
        <v>0</v>
      </c>
      <c r="AA11" s="18">
        <f>Y11-Z11</f>
        <v>0</v>
      </c>
      <c r="AB11" s="18">
        <f>VALUE(CONCATENATE(TEXT(_xlfn.RANK.EQ(R11,$R$10:$R$13),"00"),TEXT(_xlfn.RANK.EQ(U11,$U$10:$U$13),"00"),TEXT(_xlfn.RANK.EQ(X11,$X$10:$X$13),"00"),TEXT(_xlfn.RANK.EQ(AA11,$AA$10:$AA$13),"00"),TEXT(_xlfn.RANK.EQ(V11,$V$10:$V$13),"00"),TEXT(_xlfn.RANK.EQ(Y11,$Y$10:$Y$13),"00")))</f>
        <v>10101010101</v>
      </c>
      <c r="AC11" s="18">
        <f>_xlfn.RANK.EQ(AB11,$AB$10:$AB$13,-1)</f>
        <v>1</v>
      </c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</row>
    <row r="12" spans="1:45" x14ac:dyDescent="0.25">
      <c r="P12" s="9">
        <f>_xlfn.RANK.EQ(AB12,$AB$10:$AB$13,-1)</f>
        <v>1</v>
      </c>
      <c r="Q12" s="9" t="str">
        <f>A11</f>
        <v>TC Krumbach</v>
      </c>
      <c r="R12" s="9">
        <f>N11+O15+O20</f>
        <v>0</v>
      </c>
      <c r="S12" s="9">
        <f>E11+G15+G20</f>
        <v>0</v>
      </c>
      <c r="T12" s="9">
        <f>G11+E15+E20</f>
        <v>0</v>
      </c>
      <c r="U12" s="9">
        <f>S12-T12</f>
        <v>0</v>
      </c>
      <c r="V12" s="9">
        <f>H11+J15+J20</f>
        <v>0</v>
      </c>
      <c r="W12" s="9">
        <f>J11+H15+H20</f>
        <v>0</v>
      </c>
      <c r="X12" s="9">
        <f>V12-W12</f>
        <v>0</v>
      </c>
      <c r="Y12" s="9">
        <f>K11+M15+M20</f>
        <v>0</v>
      </c>
      <c r="Z12" s="9">
        <f>M11+K15+K20</f>
        <v>0</v>
      </c>
      <c r="AA12" s="9">
        <f>Y12-Z12</f>
        <v>0</v>
      </c>
      <c r="AB12" s="9">
        <f>VALUE(CONCATENATE(TEXT(_xlfn.RANK.EQ(R12,$R$10:$R$13),"00"),TEXT(_xlfn.RANK.EQ(U12,$U$10:$U$13),"00"),TEXT(_xlfn.RANK.EQ(X12,$X$10:$X$13),"00"),TEXT(_xlfn.RANK.EQ(AA12,$AA$10:$AA$13),"00"),TEXT(_xlfn.RANK.EQ(V12,$V$10:$V$13),"00"),TEXT(_xlfn.RANK.EQ(Y12,$Y$10:$Y$13),"00")))</f>
        <v>10101010101</v>
      </c>
      <c r="AC12" s="9">
        <f>_xlfn.RANK.EQ(AB12,$AB$10:$AB$13,-1)</f>
        <v>1</v>
      </c>
    </row>
    <row r="13" spans="1:45" ht="15.75" x14ac:dyDescent="0.25">
      <c r="A13" s="10" t="s">
        <v>33</v>
      </c>
      <c r="B13" s="11">
        <f>Gruppeneinteilung!C37</f>
        <v>44352</v>
      </c>
      <c r="C13" s="10"/>
      <c r="D13" s="10"/>
      <c r="E13" s="65" t="s">
        <v>16</v>
      </c>
      <c r="F13" s="65"/>
      <c r="G13" s="65"/>
      <c r="H13" s="65"/>
      <c r="I13" s="65"/>
      <c r="J13" s="65"/>
      <c r="K13" s="65"/>
      <c r="L13" s="65"/>
      <c r="M13" s="65"/>
      <c r="P13" s="9">
        <f>_xlfn.RANK.EQ(AB13,$AB$10:$AB$13,-1)</f>
        <v>1</v>
      </c>
      <c r="Q13" s="9" t="str">
        <f>C11</f>
        <v>TC Sibratsgfäll 2</v>
      </c>
      <c r="R13" s="9">
        <f>O11+O16+N21</f>
        <v>0</v>
      </c>
      <c r="S13" s="9">
        <f>G11+G16+E21</f>
        <v>0</v>
      </c>
      <c r="T13" s="9">
        <f>E11+E16+G21</f>
        <v>0</v>
      </c>
      <c r="U13" s="9">
        <f>S13-T13</f>
        <v>0</v>
      </c>
      <c r="V13" s="9">
        <f>J11+J16+H21</f>
        <v>0</v>
      </c>
      <c r="W13" s="9">
        <f>H11+H16+J21</f>
        <v>0</v>
      </c>
      <c r="X13" s="9">
        <f>V13-W13</f>
        <v>0</v>
      </c>
      <c r="Y13" s="9">
        <f>M11+M16+K21</f>
        <v>0</v>
      </c>
      <c r="Z13" s="9">
        <f>K11+K16+M21</f>
        <v>0</v>
      </c>
      <c r="AA13" s="9">
        <f>Y13-Z13</f>
        <v>0</v>
      </c>
      <c r="AB13" s="9">
        <f>VALUE(CONCATENATE(TEXT(_xlfn.RANK.EQ(R13,$R$10:$R$13),"00"),TEXT(_xlfn.RANK.EQ(U13,$U$10:$U$13),"00"),TEXT(_xlfn.RANK.EQ(X13,$X$10:$X$13),"00"),TEXT(_xlfn.RANK.EQ(AA13,$AA$10:$AA$13),"00"),TEXT(_xlfn.RANK.EQ(V13,$V$10:$V$13),"00"),TEXT(_xlfn.RANK.EQ(Y13,$Y$10:$Y$13),"00")))</f>
        <v>10101010101</v>
      </c>
      <c r="AC13" s="9">
        <f>_xlfn.RANK.EQ(AB13,$AB$10:$AB$13,-1)</f>
        <v>1</v>
      </c>
    </row>
    <row r="14" spans="1:45" ht="15.75" x14ac:dyDescent="0.25">
      <c r="A14" s="66" t="s">
        <v>17</v>
      </c>
      <c r="B14" s="66"/>
      <c r="C14" s="66" t="s">
        <v>18</v>
      </c>
      <c r="D14" s="66"/>
      <c r="E14" s="67" t="s">
        <v>19</v>
      </c>
      <c r="F14" s="67"/>
      <c r="G14" s="67"/>
      <c r="H14" s="65" t="s">
        <v>20</v>
      </c>
      <c r="I14" s="65"/>
      <c r="J14" s="65"/>
      <c r="K14" s="65" t="s">
        <v>21</v>
      </c>
      <c r="L14" s="65"/>
      <c r="M14" s="65"/>
    </row>
    <row r="15" spans="1:45" s="20" customFormat="1" ht="21.75" customHeight="1" x14ac:dyDescent="0.25">
      <c r="A15" s="68" t="str">
        <f>A10</f>
        <v>TC Andelsbuch</v>
      </c>
      <c r="B15" s="68"/>
      <c r="C15" s="68" t="str">
        <f>A11</f>
        <v>TC Krumbach</v>
      </c>
      <c r="D15" s="68"/>
      <c r="E15" s="16"/>
      <c r="F15" s="17" t="s">
        <v>32</v>
      </c>
      <c r="G15" s="16"/>
      <c r="H15" s="16"/>
      <c r="I15" s="17" t="s">
        <v>32</v>
      </c>
      <c r="J15" s="16"/>
      <c r="K15" s="16"/>
      <c r="L15" s="17" t="s">
        <v>32</v>
      </c>
      <c r="M15" s="16"/>
      <c r="N15" s="18">
        <f>IF(E15&gt;G15,1,0)</f>
        <v>0</v>
      </c>
      <c r="O15" s="18">
        <f>IF(G15&gt;E15,1,0)</f>
        <v>0</v>
      </c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</row>
    <row r="16" spans="1:45" s="20" customFormat="1" ht="21.75" customHeight="1" x14ac:dyDescent="0.25">
      <c r="A16" s="68" t="str">
        <f>C10</f>
        <v>UTC Egg 2</v>
      </c>
      <c r="B16" s="68"/>
      <c r="C16" s="68" t="str">
        <f>C11</f>
        <v>TC Sibratsgfäll 2</v>
      </c>
      <c r="D16" s="68"/>
      <c r="E16" s="16"/>
      <c r="F16" s="17" t="s">
        <v>32</v>
      </c>
      <c r="G16" s="16"/>
      <c r="H16" s="16"/>
      <c r="I16" s="17" t="s">
        <v>32</v>
      </c>
      <c r="J16" s="16"/>
      <c r="K16" s="16"/>
      <c r="L16" s="17" t="s">
        <v>32</v>
      </c>
      <c r="M16" s="16"/>
      <c r="N16" s="18">
        <f>IF(E16&gt;G16,1,0)</f>
        <v>0</v>
      </c>
      <c r="O16" s="18">
        <f>IF(G16&gt;E16,1,0)</f>
        <v>0</v>
      </c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</row>
    <row r="18" spans="1:45" ht="15.75" x14ac:dyDescent="0.25">
      <c r="A18" s="10" t="s">
        <v>34</v>
      </c>
      <c r="B18" s="11">
        <f>Gruppeneinteilung!C38</f>
        <v>44359</v>
      </c>
      <c r="C18" s="10"/>
      <c r="D18" s="10"/>
      <c r="E18" s="65" t="s">
        <v>16</v>
      </c>
      <c r="F18" s="65"/>
      <c r="G18" s="65"/>
      <c r="H18" s="65"/>
      <c r="I18" s="65"/>
      <c r="J18" s="65"/>
      <c r="K18" s="65"/>
      <c r="L18" s="65"/>
      <c r="M18" s="65"/>
    </row>
    <row r="19" spans="1:45" ht="15.75" x14ac:dyDescent="0.25">
      <c r="A19" s="66" t="s">
        <v>17</v>
      </c>
      <c r="B19" s="66"/>
      <c r="C19" s="66" t="s">
        <v>18</v>
      </c>
      <c r="D19" s="66"/>
      <c r="E19" s="67" t="s">
        <v>19</v>
      </c>
      <c r="F19" s="67"/>
      <c r="G19" s="67"/>
      <c r="H19" s="65" t="s">
        <v>20</v>
      </c>
      <c r="I19" s="65"/>
      <c r="J19" s="65"/>
      <c r="K19" s="65" t="s">
        <v>21</v>
      </c>
      <c r="L19" s="65"/>
      <c r="M19" s="65"/>
    </row>
    <row r="20" spans="1:45" s="20" customFormat="1" ht="21.75" customHeight="1" x14ac:dyDescent="0.25">
      <c r="A20" s="68" t="str">
        <f>C10</f>
        <v>UTC Egg 2</v>
      </c>
      <c r="B20" s="68"/>
      <c r="C20" s="68" t="str">
        <f>A11</f>
        <v>TC Krumbach</v>
      </c>
      <c r="D20" s="68"/>
      <c r="E20" s="16"/>
      <c r="F20" s="17" t="s">
        <v>32</v>
      </c>
      <c r="G20" s="16"/>
      <c r="H20" s="16"/>
      <c r="I20" s="17" t="s">
        <v>32</v>
      </c>
      <c r="J20" s="16"/>
      <c r="K20" s="16"/>
      <c r="L20" s="17" t="s">
        <v>32</v>
      </c>
      <c r="M20" s="16"/>
      <c r="N20" s="18">
        <f>IF(E20&gt;G20,1,0)</f>
        <v>0</v>
      </c>
      <c r="O20" s="18">
        <f>IF(G20&gt;E20,1,0)</f>
        <v>0</v>
      </c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</row>
    <row r="21" spans="1:45" s="20" customFormat="1" ht="21.75" customHeight="1" x14ac:dyDescent="0.25">
      <c r="A21" s="68" t="str">
        <f>C11</f>
        <v>TC Sibratsgfäll 2</v>
      </c>
      <c r="B21" s="68"/>
      <c r="C21" s="68" t="str">
        <f>A10</f>
        <v>TC Andelsbuch</v>
      </c>
      <c r="D21" s="68"/>
      <c r="E21" s="16"/>
      <c r="F21" s="17" t="s">
        <v>32</v>
      </c>
      <c r="G21" s="16"/>
      <c r="H21" s="16"/>
      <c r="I21" s="17" t="s">
        <v>32</v>
      </c>
      <c r="J21" s="16"/>
      <c r="K21" s="16"/>
      <c r="L21" s="17" t="s">
        <v>32</v>
      </c>
      <c r="M21" s="16"/>
      <c r="N21" s="18">
        <f>IF(E21&gt;G21,1,0)</f>
        <v>0</v>
      </c>
      <c r="O21" s="18">
        <f>IF(G21&gt;E21,1,0)</f>
        <v>0</v>
      </c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9"/>
      <c r="AE21" s="19"/>
      <c r="AF21" s="18"/>
      <c r="AG21" s="18"/>
      <c r="AH21" s="18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</row>
    <row r="23" spans="1:45" ht="15.75" x14ac:dyDescent="0.25">
      <c r="A23" s="21" t="s">
        <v>22</v>
      </c>
      <c r="C23" s="22"/>
      <c r="D23" s="12" t="s">
        <v>23</v>
      </c>
      <c r="E23" s="69" t="s">
        <v>19</v>
      </c>
      <c r="F23" s="69"/>
      <c r="G23" s="69"/>
      <c r="H23" s="71" t="s">
        <v>20</v>
      </c>
      <c r="I23" s="71"/>
      <c r="J23" s="71"/>
      <c r="K23" s="71" t="s">
        <v>21</v>
      </c>
      <c r="L23" s="71"/>
      <c r="M23" s="71"/>
    </row>
    <row r="24" spans="1:45" ht="21.75" customHeight="1" x14ac:dyDescent="0.25">
      <c r="A24" s="23">
        <v>1</v>
      </c>
      <c r="B24" s="70" t="str">
        <f>IF(E10&lt;&gt;"",VLOOKUP(A24,$P$10:$AC$13,2,0),"")</f>
        <v/>
      </c>
      <c r="C24" s="70"/>
      <c r="D24" s="24" t="str">
        <f>IF(E10&lt;&gt;"",VLOOKUP(A24,$P$10:$AC$13,3,0),"")</f>
        <v/>
      </c>
      <c r="E24" s="24" t="str">
        <f>IF(E10&lt;&gt;"",VLOOKUP(A24,$P$10:$AC$13,4,0),"")</f>
        <v/>
      </c>
      <c r="F24" s="17" t="s">
        <v>32</v>
      </c>
      <c r="G24" s="24" t="str">
        <f>IF(E10&lt;&gt;"",VLOOKUP(A24,$P$10:$AC$13,5,0),"")</f>
        <v/>
      </c>
      <c r="H24" s="24" t="str">
        <f>IF(E10&lt;&gt;"",VLOOKUP(A24,$P$10:$AC$13,7,0),"")</f>
        <v/>
      </c>
      <c r="I24" s="17" t="s">
        <v>32</v>
      </c>
      <c r="J24" s="24" t="str">
        <f>IF(E10&lt;&gt;"",VLOOKUP(A24,$P$10:$AC$13,8,0),"")</f>
        <v/>
      </c>
      <c r="K24" s="24" t="str">
        <f>IF(E10&lt;&gt;"",VLOOKUP(A24,$P$10:$AC$13,10,0),"")</f>
        <v/>
      </c>
      <c r="L24" s="17" t="s">
        <v>32</v>
      </c>
      <c r="M24" s="24" t="str">
        <f>IF(E10&lt;&gt;"",VLOOKUP(A24,$P$10:$AC$13,11,0),"")</f>
        <v/>
      </c>
      <c r="AF24" s="9" t="str">
        <f>B24</f>
        <v/>
      </c>
    </row>
    <row r="25" spans="1:45" ht="21.75" customHeight="1" x14ac:dyDescent="0.25">
      <c r="A25" s="23">
        <v>2</v>
      </c>
      <c r="B25" s="70" t="str">
        <f>IF(E10&lt;&gt;"",VLOOKUP(A25,$P$10:$AC$13,2,0),"")</f>
        <v/>
      </c>
      <c r="C25" s="70"/>
      <c r="D25" s="24" t="str">
        <f>IF(E10&lt;&gt;"",VLOOKUP(A25,$P$10:$AC$13,3,0),"")</f>
        <v/>
      </c>
      <c r="E25" s="24" t="str">
        <f>IF(E10&lt;&gt;"",VLOOKUP(A25,$P$10:$AC$13,4,0),"")</f>
        <v/>
      </c>
      <c r="F25" s="17" t="s">
        <v>32</v>
      </c>
      <c r="G25" s="24" t="str">
        <f>IF(E10&lt;&gt;"",VLOOKUP(A25,$P$10:$AC$13,5,0),"")</f>
        <v/>
      </c>
      <c r="H25" s="24" t="str">
        <f>IF(E10&lt;&gt;"",VLOOKUP(A25,$P$10:$AC$13,7,0),"")</f>
        <v/>
      </c>
      <c r="I25" s="17" t="s">
        <v>32</v>
      </c>
      <c r="J25" s="24" t="str">
        <f>IF(E10&lt;&gt;"",VLOOKUP(A25,$P$10:$AC$13,8,0),"")</f>
        <v/>
      </c>
      <c r="K25" s="24" t="str">
        <f>IF(E10&lt;&gt;"",VLOOKUP(A25,$P$10:$AC$13,10,0),"")</f>
        <v/>
      </c>
      <c r="L25" s="17" t="s">
        <v>32</v>
      </c>
      <c r="M25" s="24" t="str">
        <f>IF(E10&lt;&gt;"",VLOOKUP(A25,$P$10:$AC$13,11,0),"")</f>
        <v/>
      </c>
      <c r="AF25" s="9" t="str">
        <f>B25</f>
        <v/>
      </c>
    </row>
    <row r="26" spans="1:45" ht="21.75" customHeight="1" x14ac:dyDescent="0.25">
      <c r="A26" s="23">
        <v>3</v>
      </c>
      <c r="B26" s="70" t="str">
        <f>IF(E10&lt;&gt;"",VLOOKUP(A26,$P$10:$AC$13,2,0),"")</f>
        <v/>
      </c>
      <c r="C26" s="70"/>
      <c r="D26" s="24" t="str">
        <f>IF(E10&lt;&gt;"",VLOOKUP(A26,$P$10:$AC$13,3,0),"")</f>
        <v/>
      </c>
      <c r="E26" s="24" t="str">
        <f>IF(E10&lt;&gt;"",VLOOKUP(A26,$P$10:$AC$13,4,0),"")</f>
        <v/>
      </c>
      <c r="F26" s="17" t="s">
        <v>32</v>
      </c>
      <c r="G26" s="24" t="str">
        <f>IF(E10&lt;&gt;"",VLOOKUP(A26,$P$10:$AC$13,5,0),"")</f>
        <v/>
      </c>
      <c r="H26" s="24" t="str">
        <f>IF(E10&lt;&gt;"",VLOOKUP(A26,$P$10:$AC$13,7,0),"")</f>
        <v/>
      </c>
      <c r="I26" s="17" t="s">
        <v>32</v>
      </c>
      <c r="J26" s="24" t="str">
        <f>IF(E10&lt;&gt;"",VLOOKUP(A26,$P$10:$AC$13,8,0),"")</f>
        <v/>
      </c>
      <c r="K26" s="24" t="str">
        <f>IF(E10&lt;&gt;"",VLOOKUP(A26,$P$10:$AC$13,10,0),"")</f>
        <v/>
      </c>
      <c r="L26" s="17" t="s">
        <v>32</v>
      </c>
      <c r="M26" s="24" t="str">
        <f>IF(E10&lt;&gt;"",VLOOKUP(A26,$P$10:$AC$13,11,0),"")</f>
        <v/>
      </c>
      <c r="AF26" s="9" t="str">
        <f>B26</f>
        <v/>
      </c>
    </row>
    <row r="27" spans="1:45" ht="21.75" customHeight="1" x14ac:dyDescent="0.25">
      <c r="A27" s="23">
        <v>4</v>
      </c>
      <c r="B27" s="70" t="str">
        <f>IF(E10&lt;&gt;"",VLOOKUP(A27,$P$10:$AC$13,2,0),"")</f>
        <v/>
      </c>
      <c r="C27" s="70"/>
      <c r="D27" s="24" t="str">
        <f>IF(E10&lt;&gt;"",VLOOKUP(A27,$P$10:$AC$13,3,0),"")</f>
        <v/>
      </c>
      <c r="E27" s="24" t="str">
        <f>IF(E10&lt;&gt;"",VLOOKUP(A27,$P$10:$AC$13,4,0),"")</f>
        <v/>
      </c>
      <c r="F27" s="17" t="s">
        <v>32</v>
      </c>
      <c r="G27" s="24" t="str">
        <f>IF(E10&lt;&gt;"",VLOOKUP(A27,$P$10:$AC$13,5,0),"")</f>
        <v/>
      </c>
      <c r="H27" s="24" t="str">
        <f>IF(E10&lt;&gt;"",VLOOKUP(A27,$P$10:$AC$13,7,0),"")</f>
        <v/>
      </c>
      <c r="I27" s="17" t="s">
        <v>32</v>
      </c>
      <c r="J27" s="24" t="str">
        <f>IF(E10&lt;&gt;"",VLOOKUP(A27,$P$10:$AC$13,8,0),"")</f>
        <v/>
      </c>
      <c r="K27" s="24" t="str">
        <f>IF(E10&lt;&gt;"",VLOOKUP(A27,$P$10:$AC$13,10,0),"")</f>
        <v/>
      </c>
      <c r="L27" s="17" t="s">
        <v>32</v>
      </c>
      <c r="M27" s="24" t="str">
        <f>IF(E10&lt;&gt;"",VLOOKUP(A27,$P$10:$AC$13,11,0),"")</f>
        <v/>
      </c>
      <c r="AF27" s="9" t="str">
        <f>B27</f>
        <v/>
      </c>
    </row>
  </sheetData>
  <sheetProtection sheet="1" objects="1" scenarios="1"/>
  <mergeCells count="39">
    <mergeCell ref="B27:C27"/>
    <mergeCell ref="H23:J23"/>
    <mergeCell ref="K23:M23"/>
    <mergeCell ref="B24:C24"/>
    <mergeCell ref="B25:C25"/>
    <mergeCell ref="B26:C26"/>
    <mergeCell ref="A20:B20"/>
    <mergeCell ref="C20:D20"/>
    <mergeCell ref="A21:B21"/>
    <mergeCell ref="C21:D21"/>
    <mergeCell ref="E23:G23"/>
    <mergeCell ref="A19:B19"/>
    <mergeCell ref="C19:D19"/>
    <mergeCell ref="E19:G19"/>
    <mergeCell ref="H19:J19"/>
    <mergeCell ref="K19:M19"/>
    <mergeCell ref="A15:B15"/>
    <mergeCell ref="C15:D15"/>
    <mergeCell ref="A16:B16"/>
    <mergeCell ref="C16:D16"/>
    <mergeCell ref="E18:M18"/>
    <mergeCell ref="A14:B14"/>
    <mergeCell ref="C14:D14"/>
    <mergeCell ref="E14:G14"/>
    <mergeCell ref="H14:J14"/>
    <mergeCell ref="K14:M14"/>
    <mergeCell ref="A10:B10"/>
    <mergeCell ref="C10:D10"/>
    <mergeCell ref="A11:B11"/>
    <mergeCell ref="C11:D11"/>
    <mergeCell ref="E13:M13"/>
    <mergeCell ref="A5:M5"/>
    <mergeCell ref="A6:M6"/>
    <mergeCell ref="E8:M8"/>
    <mergeCell ref="A9:B9"/>
    <mergeCell ref="C9:D9"/>
    <mergeCell ref="E9:G9"/>
    <mergeCell ref="H9:J9"/>
    <mergeCell ref="K9:M9"/>
  </mergeCells>
  <printOptions horizontalCentered="1" verticalCentered="1"/>
  <pageMargins left="0.196527777777778" right="0.196527777777778" top="0.39374999999999999" bottom="0.39374999999999999" header="0.51180555555555496" footer="0.51180555555555496"/>
  <pageSetup paperSize="9" firstPageNumber="0" orientation="landscape" horizontalDpi="300" verticalDpi="300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4:AMK50"/>
  <sheetViews>
    <sheetView showGridLines="0" showZeros="0" topLeftCell="A4" zoomScaleNormal="100" workbookViewId="0">
      <selection activeCell="C41" sqref="C41"/>
    </sheetView>
  </sheetViews>
  <sheetFormatPr baseColWidth="10" defaultColWidth="9.140625" defaultRowHeight="15" x14ac:dyDescent="0.25"/>
  <cols>
    <col min="1" max="1" width="11.42578125" style="35"/>
    <col min="2" max="3" width="15" style="35" customWidth="1"/>
    <col min="4" max="4" width="7.28515625" style="35" customWidth="1"/>
    <col min="5" max="5" width="6.42578125" style="35" customWidth="1"/>
    <col min="6" max="6" width="1.85546875" style="35" customWidth="1"/>
    <col min="7" max="8" width="6.42578125" style="35" customWidth="1"/>
    <col min="9" max="9" width="1.85546875" style="35" customWidth="1"/>
    <col min="10" max="11" width="6.42578125" style="35" customWidth="1"/>
    <col min="12" max="12" width="1.85546875" style="35" customWidth="1"/>
    <col min="13" max="13" width="6.42578125" style="35" customWidth="1"/>
    <col min="14" max="33" width="6.85546875" style="36" customWidth="1"/>
    <col min="34" max="35" width="7.5703125" style="37" customWidth="1"/>
    <col min="36" max="56" width="11.42578125" style="37"/>
    <col min="57" max="1025" width="11.42578125" style="35"/>
  </cols>
  <sheetData>
    <row r="4" spans="1:56" ht="15.75" customHeight="1" x14ac:dyDescent="0.25"/>
    <row r="5" spans="1:56" ht="26.25" x14ac:dyDescent="0.4">
      <c r="A5" s="72" t="str">
        <f>Gruppeneinteilung!A8</f>
        <v>Bregenzerwälder Mannschaftsmeisterschaft 2021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</row>
    <row r="6" spans="1:56" ht="21" x14ac:dyDescent="0.35">
      <c r="A6" s="73" t="s">
        <v>38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</row>
    <row r="8" spans="1:56" s="38" customFormat="1" ht="15.75" x14ac:dyDescent="0.25">
      <c r="A8" s="10" t="s">
        <v>15</v>
      </c>
      <c r="B8" s="11">
        <f>Gruppeneinteilung!C36</f>
        <v>44345</v>
      </c>
      <c r="E8" s="74" t="s">
        <v>16</v>
      </c>
      <c r="F8" s="74"/>
      <c r="G8" s="74"/>
      <c r="H8" s="74"/>
      <c r="I8" s="74"/>
      <c r="J8" s="74"/>
      <c r="K8" s="74"/>
      <c r="L8" s="74"/>
      <c r="M8" s="74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1"/>
      <c r="AI8" s="41"/>
      <c r="AJ8" s="41"/>
      <c r="AK8" s="41"/>
      <c r="AL8" s="41"/>
      <c r="AM8" s="41"/>
      <c r="AN8" s="41"/>
      <c r="AO8" s="41"/>
      <c r="AP8" s="41"/>
      <c r="AQ8" s="41"/>
      <c r="AR8" s="41"/>
      <c r="AS8" s="41"/>
      <c r="AT8" s="41"/>
      <c r="AU8" s="41"/>
      <c r="AV8" s="41"/>
      <c r="AW8" s="41"/>
      <c r="AX8" s="41"/>
      <c r="AY8" s="41"/>
      <c r="AZ8" s="41"/>
      <c r="BA8" s="41"/>
      <c r="BB8" s="41"/>
      <c r="BC8" s="41"/>
      <c r="BD8" s="41"/>
    </row>
    <row r="9" spans="1:56" s="44" customFormat="1" ht="15.75" x14ac:dyDescent="0.25">
      <c r="A9" s="75" t="s">
        <v>17</v>
      </c>
      <c r="B9" s="75"/>
      <c r="C9" s="75" t="s">
        <v>18</v>
      </c>
      <c r="D9" s="75"/>
      <c r="E9" s="76" t="s">
        <v>19</v>
      </c>
      <c r="F9" s="76"/>
      <c r="G9" s="76"/>
      <c r="H9" s="74" t="s">
        <v>20</v>
      </c>
      <c r="I9" s="74"/>
      <c r="J9" s="74"/>
      <c r="K9" s="74" t="s">
        <v>21</v>
      </c>
      <c r="L9" s="74"/>
      <c r="M9" s="74"/>
      <c r="N9" s="42"/>
      <c r="O9" s="42"/>
      <c r="P9" s="42" t="s">
        <v>22</v>
      </c>
      <c r="Q9" s="42"/>
      <c r="R9" s="40" t="s">
        <v>23</v>
      </c>
      <c r="S9" s="40" t="s">
        <v>24</v>
      </c>
      <c r="T9" s="40" t="s">
        <v>25</v>
      </c>
      <c r="U9" s="40" t="s">
        <v>19</v>
      </c>
      <c r="V9" s="40" t="s">
        <v>26</v>
      </c>
      <c r="W9" s="40" t="s">
        <v>27</v>
      </c>
      <c r="X9" s="40" t="s">
        <v>20</v>
      </c>
      <c r="Y9" s="40" t="s">
        <v>28</v>
      </c>
      <c r="Z9" s="40" t="s">
        <v>29</v>
      </c>
      <c r="AA9" s="40" t="s">
        <v>30</v>
      </c>
      <c r="AB9" s="40" t="s">
        <v>31</v>
      </c>
      <c r="AC9" s="42" t="s">
        <v>22</v>
      </c>
      <c r="AD9" s="42"/>
      <c r="AE9" s="42"/>
      <c r="AF9" s="42"/>
      <c r="AG9" s="42"/>
      <c r="AH9" s="43"/>
      <c r="AI9" s="43"/>
      <c r="AJ9" s="43"/>
      <c r="AK9" s="43"/>
      <c r="AL9" s="43"/>
      <c r="AM9" s="43"/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</row>
    <row r="10" spans="1:56" s="49" customFormat="1" ht="15.75" x14ac:dyDescent="0.25">
      <c r="A10" s="77" t="str">
        <f>Gruppeneinteilung!A27</f>
        <v>TC Lingenau 2</v>
      </c>
      <c r="B10" s="77"/>
      <c r="C10" s="77" t="str">
        <f>Gruppeneinteilung!A29</f>
        <v>TC Alberschwende 2</v>
      </c>
      <c r="D10" s="77"/>
      <c r="E10" s="16"/>
      <c r="F10" s="45" t="s">
        <v>32</v>
      </c>
      <c r="G10" s="16"/>
      <c r="H10" s="16"/>
      <c r="I10" s="45" t="s">
        <v>32</v>
      </c>
      <c r="J10" s="16"/>
      <c r="K10" s="16"/>
      <c r="L10" s="45" t="s">
        <v>32</v>
      </c>
      <c r="M10" s="16"/>
      <c r="N10" s="46">
        <f>IF(E10&gt;G10,1,0)</f>
        <v>0</v>
      </c>
      <c r="O10" s="46">
        <f>IF(G10&gt;E10,1,0)</f>
        <v>0</v>
      </c>
      <c r="P10" s="46">
        <f t="shared" ref="P10:P15" si="0">_xlfn.RANK.EQ(AB10,$AB$10:$AB$15,-1)</f>
        <v>1</v>
      </c>
      <c r="Q10" s="46" t="str">
        <f>A10</f>
        <v>TC Lingenau 2</v>
      </c>
      <c r="R10" s="46">
        <f>N10+O17+O24+O31+N38</f>
        <v>0</v>
      </c>
      <c r="S10" s="46">
        <f>E10+G17+G24+G31+E38</f>
        <v>0</v>
      </c>
      <c r="T10" s="46">
        <f>G10+E17+E24+E31+G38</f>
        <v>0</v>
      </c>
      <c r="U10" s="46">
        <f t="shared" ref="U10:U15" si="1">S10-T10</f>
        <v>0</v>
      </c>
      <c r="V10" s="46">
        <f>H10+J17+J24+J31+H38</f>
        <v>0</v>
      </c>
      <c r="W10" s="46">
        <f>J10+H17+H24+H31+J38</f>
        <v>0</v>
      </c>
      <c r="X10" s="46">
        <f t="shared" ref="X10:X15" si="2">V10-W10</f>
        <v>0</v>
      </c>
      <c r="Y10" s="46">
        <f>K10+M17+M24+M31+K38</f>
        <v>0</v>
      </c>
      <c r="Z10" s="46">
        <f>M10+K17+K24+K31+M38</f>
        <v>0</v>
      </c>
      <c r="AA10" s="46">
        <f t="shared" ref="AA10:AA15" si="3">Y10-Z10</f>
        <v>0</v>
      </c>
      <c r="AB10" s="46">
        <f t="shared" ref="AB10:AB15" si="4">VALUE(CONCATENATE(TEXT(_xlfn.RANK.EQ(R10,$R$10:$R$15),"00"),TEXT(_xlfn.RANK.EQ(U10,$U$10:$U$15),"00"),TEXT(_xlfn.RANK.EQ(X10,$X$10:$X$15),"00"),TEXT(_xlfn.RANK.EQ(AA10,$AA$10:$AA$15),"00"),TEXT(_xlfn.RANK.EQ(V10,$V$10:$V$15),"00"),TEXT(_xlfn.RANK.EQ(Y10,$Y$10:$Y$15),"00")))</f>
        <v>10101010101</v>
      </c>
      <c r="AC10" s="46">
        <f t="shared" ref="AC10:AC15" si="5">_xlfn.RANK.EQ(AB10,$AB$10:$AB$15,-1)</f>
        <v>1</v>
      </c>
      <c r="AD10" s="46"/>
      <c r="AE10" s="46"/>
      <c r="AF10" s="46"/>
      <c r="AG10" s="47"/>
      <c r="AH10" s="48"/>
      <c r="AI10" s="48"/>
      <c r="AJ10" s="48"/>
      <c r="AK10" s="48"/>
      <c r="AL10" s="48"/>
      <c r="AM10" s="48"/>
      <c r="AN10" s="48"/>
      <c r="AO10" s="48"/>
      <c r="AP10" s="48"/>
      <c r="AQ10" s="48"/>
      <c r="AR10" s="48"/>
      <c r="AS10" s="48"/>
      <c r="AT10" s="48"/>
      <c r="AU10" s="48"/>
      <c r="AV10" s="48"/>
      <c r="AW10" s="48"/>
      <c r="AX10" s="48"/>
      <c r="AY10" s="48"/>
      <c r="AZ10" s="48"/>
      <c r="BA10" s="48"/>
      <c r="BB10" s="48"/>
      <c r="BC10" s="48"/>
      <c r="BD10" s="48"/>
    </row>
    <row r="11" spans="1:56" s="49" customFormat="1" ht="15.75" x14ac:dyDescent="0.25">
      <c r="A11" s="77" t="str">
        <f>Gruppeneinteilung!A28</f>
        <v>TC Au 2</v>
      </c>
      <c r="B11" s="77"/>
      <c r="C11" s="77" t="str">
        <f>Gruppeneinteilung!A30</f>
        <v>TC Riefensberg 2</v>
      </c>
      <c r="D11" s="77"/>
      <c r="E11" s="16"/>
      <c r="F11" s="45" t="s">
        <v>32</v>
      </c>
      <c r="G11" s="16"/>
      <c r="H11" s="16"/>
      <c r="I11" s="45" t="s">
        <v>32</v>
      </c>
      <c r="J11" s="16"/>
      <c r="K11" s="16"/>
      <c r="L11" s="45" t="s">
        <v>32</v>
      </c>
      <c r="M11" s="16"/>
      <c r="N11" s="46">
        <f>IF(E11&gt;G11,1,0)</f>
        <v>0</v>
      </c>
      <c r="O11" s="46">
        <f>IF(G11&gt;E11,1,0)</f>
        <v>0</v>
      </c>
      <c r="P11" s="46">
        <f t="shared" si="0"/>
        <v>1</v>
      </c>
      <c r="Q11" s="46" t="str">
        <f>C10</f>
        <v>TC Alberschwende 2</v>
      </c>
      <c r="R11" s="46">
        <f>O10+N18+N26+O32+O39</f>
        <v>0</v>
      </c>
      <c r="S11" s="46">
        <f>G10+E18+E26+G32+G39</f>
        <v>0</v>
      </c>
      <c r="T11" s="46">
        <f>E10+G18+G26+E32+E39</f>
        <v>0</v>
      </c>
      <c r="U11" s="46">
        <f t="shared" si="1"/>
        <v>0</v>
      </c>
      <c r="V11" s="46">
        <f>J10+H18+H26+J32+J39</f>
        <v>0</v>
      </c>
      <c r="W11" s="46">
        <f>H10+J18+J26+H32+H39</f>
        <v>0</v>
      </c>
      <c r="X11" s="46">
        <f t="shared" si="2"/>
        <v>0</v>
      </c>
      <c r="Y11" s="46">
        <f>M10+K18+K26+M32+M39</f>
        <v>0</v>
      </c>
      <c r="Z11" s="46">
        <f>K10+M18+M26+K32+K39</f>
        <v>0</v>
      </c>
      <c r="AA11" s="46">
        <f t="shared" si="3"/>
        <v>0</v>
      </c>
      <c r="AB11" s="46">
        <f t="shared" si="4"/>
        <v>10101010101</v>
      </c>
      <c r="AC11" s="46">
        <f t="shared" si="5"/>
        <v>1</v>
      </c>
      <c r="AD11" s="46"/>
      <c r="AE11" s="46"/>
      <c r="AF11" s="46"/>
      <c r="AG11" s="47"/>
      <c r="AH11" s="48"/>
      <c r="AI11" s="48"/>
      <c r="AJ11" s="48"/>
      <c r="AK11" s="48"/>
      <c r="AL11" s="48"/>
      <c r="AM11" s="48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48"/>
      <c r="AZ11" s="48"/>
      <c r="BA11" s="48"/>
      <c r="BB11" s="48"/>
      <c r="BC11" s="48"/>
      <c r="BD11" s="48"/>
    </row>
    <row r="12" spans="1:56" ht="15.75" x14ac:dyDescent="0.25">
      <c r="A12" s="77" t="str">
        <f>Gruppeneinteilung!A31</f>
        <v>UTC Schoppernau 2</v>
      </c>
      <c r="B12" s="77"/>
      <c r="C12" s="77" t="str">
        <f>Gruppeneinteilung!A32</f>
        <v>spielfrei</v>
      </c>
      <c r="D12" s="77"/>
      <c r="E12" s="16"/>
      <c r="F12" s="45" t="s">
        <v>32</v>
      </c>
      <c r="G12" s="16"/>
      <c r="H12" s="16"/>
      <c r="I12" s="45" t="s">
        <v>32</v>
      </c>
      <c r="J12" s="16"/>
      <c r="K12" s="16"/>
      <c r="L12" s="45" t="s">
        <v>32</v>
      </c>
      <c r="M12" s="16"/>
      <c r="N12" s="46">
        <f>IF(E12&gt;G12,1,0)</f>
        <v>0</v>
      </c>
      <c r="O12" s="46">
        <f>IF(G12&gt;E12,1,0)</f>
        <v>0</v>
      </c>
      <c r="P12" s="46">
        <f t="shared" si="0"/>
        <v>1</v>
      </c>
      <c r="Q12" s="36" t="str">
        <f>A11</f>
        <v>TC Au 2</v>
      </c>
      <c r="R12" s="36">
        <f>N11+O19+O25+N31+N39</f>
        <v>0</v>
      </c>
      <c r="S12" s="36">
        <f>E11+G19+G25+E31+E39</f>
        <v>0</v>
      </c>
      <c r="T12" s="36">
        <f>G11+E19+E25+G31+G39</f>
        <v>0</v>
      </c>
      <c r="U12" s="36">
        <f t="shared" si="1"/>
        <v>0</v>
      </c>
      <c r="V12" s="36">
        <f>H11+J19+J25+H31+H39</f>
        <v>0</v>
      </c>
      <c r="W12" s="36">
        <f>J11+H19+H25+J31+J39</f>
        <v>0</v>
      </c>
      <c r="X12" s="36">
        <f t="shared" si="2"/>
        <v>0</v>
      </c>
      <c r="Y12" s="36">
        <f>K11+M19+M25+K31+K39</f>
        <v>0</v>
      </c>
      <c r="Z12" s="36">
        <f>M11+K19+K25+M31+M39</f>
        <v>0</v>
      </c>
      <c r="AA12" s="36">
        <f t="shared" si="3"/>
        <v>0</v>
      </c>
      <c r="AB12" s="46">
        <f t="shared" si="4"/>
        <v>10101010101</v>
      </c>
      <c r="AC12" s="46">
        <f t="shared" si="5"/>
        <v>1</v>
      </c>
    </row>
    <row r="13" spans="1:56" ht="15.75" x14ac:dyDescent="0.25">
      <c r="A13" s="50"/>
      <c r="B13" s="50"/>
      <c r="C13" s="50"/>
      <c r="D13" s="50"/>
      <c r="E13" s="51"/>
      <c r="F13" s="51"/>
      <c r="G13" s="51"/>
      <c r="H13" s="51"/>
      <c r="I13" s="51"/>
      <c r="J13" s="51"/>
      <c r="K13" s="51"/>
      <c r="L13" s="51"/>
      <c r="M13" s="51"/>
      <c r="N13" s="46">
        <f>IF(E13&gt;G13,1,0)</f>
        <v>0</v>
      </c>
      <c r="O13" s="46">
        <f>IF(G13&gt;E13,1,0)</f>
        <v>0</v>
      </c>
      <c r="P13" s="46">
        <f t="shared" si="0"/>
        <v>1</v>
      </c>
      <c r="Q13" s="36" t="str">
        <f>C11</f>
        <v>TC Riefensberg 2</v>
      </c>
      <c r="R13" s="36">
        <f>O11+N17+O26+N33+N40</f>
        <v>0</v>
      </c>
      <c r="S13" s="36">
        <f>E17+G26+E33+E40+G11</f>
        <v>0</v>
      </c>
      <c r="T13" s="36">
        <f>E11+G17+E26+G33+G40</f>
        <v>0</v>
      </c>
      <c r="U13" s="36">
        <f t="shared" si="1"/>
        <v>0</v>
      </c>
      <c r="V13" s="36">
        <f>J11+H17+J26+H33+H40</f>
        <v>0</v>
      </c>
      <c r="W13" s="36">
        <f>H11+J17+H26+J33+J40</f>
        <v>0</v>
      </c>
      <c r="X13" s="36">
        <f t="shared" si="2"/>
        <v>0</v>
      </c>
      <c r="Y13" s="36">
        <f>M11+K17+M26+K33+K40</f>
        <v>0</v>
      </c>
      <c r="Z13" s="36">
        <f>K11+M17+K26+M33+M40</f>
        <v>0</v>
      </c>
      <c r="AA13" s="36">
        <f t="shared" si="3"/>
        <v>0</v>
      </c>
      <c r="AB13" s="46">
        <f t="shared" si="4"/>
        <v>10101010101</v>
      </c>
      <c r="AC13" s="46">
        <f t="shared" si="5"/>
        <v>1</v>
      </c>
    </row>
    <row r="14" spans="1:56" x14ac:dyDescent="0.25">
      <c r="N14" s="46"/>
      <c r="O14" s="46"/>
      <c r="P14" s="46">
        <f t="shared" si="0"/>
        <v>1</v>
      </c>
      <c r="Q14" s="36" t="str">
        <f>A12</f>
        <v>UTC Schoppernau 2</v>
      </c>
      <c r="R14" s="36">
        <f>N12+O18+N25+O33+O38</f>
        <v>0</v>
      </c>
      <c r="S14" s="36">
        <f>E12+G18+E25+G33+G38</f>
        <v>0</v>
      </c>
      <c r="T14" s="36">
        <f>G12+E18+G25+E33+E38</f>
        <v>0</v>
      </c>
      <c r="U14" s="36">
        <f t="shared" si="1"/>
        <v>0</v>
      </c>
      <c r="V14" s="36">
        <f>H12+J18+H25+J33+J38</f>
        <v>0</v>
      </c>
      <c r="W14" s="36">
        <f>J12+H18+J25+H33+H38</f>
        <v>0</v>
      </c>
      <c r="X14" s="36">
        <f t="shared" si="2"/>
        <v>0</v>
      </c>
      <c r="Y14" s="36">
        <f>K12+M18+K25+M33+M38</f>
        <v>0</v>
      </c>
      <c r="Z14" s="36">
        <f>M12+K18+M25+K33+K38</f>
        <v>0</v>
      </c>
      <c r="AA14" s="36">
        <f t="shared" si="3"/>
        <v>0</v>
      </c>
      <c r="AB14" s="46">
        <f t="shared" si="4"/>
        <v>10101010101</v>
      </c>
      <c r="AC14" s="46">
        <f t="shared" si="5"/>
        <v>1</v>
      </c>
    </row>
    <row r="15" spans="1:56" s="49" customFormat="1" ht="15.75" x14ac:dyDescent="0.25">
      <c r="A15" s="10" t="s">
        <v>33</v>
      </c>
      <c r="B15" s="11">
        <f>Gruppeneinteilung!C37</f>
        <v>44352</v>
      </c>
      <c r="C15" s="38"/>
      <c r="D15" s="38"/>
      <c r="E15" s="74" t="s">
        <v>16</v>
      </c>
      <c r="F15" s="74"/>
      <c r="G15" s="74"/>
      <c r="H15" s="74"/>
      <c r="I15" s="74"/>
      <c r="J15" s="74"/>
      <c r="K15" s="74"/>
      <c r="L15" s="74"/>
      <c r="M15" s="74"/>
      <c r="N15" s="46"/>
      <c r="O15" s="46"/>
      <c r="P15" s="46">
        <f t="shared" si="0"/>
        <v>1</v>
      </c>
      <c r="Q15" s="36" t="str">
        <f>C12</f>
        <v>spielfrei</v>
      </c>
      <c r="R15" s="36">
        <f>N19+N24+N32+O40+O12</f>
        <v>0</v>
      </c>
      <c r="S15" s="36">
        <f>G12+E19+E24+E32+G40</f>
        <v>0</v>
      </c>
      <c r="T15" s="36">
        <f>E12+G19+G24+G32+E40</f>
        <v>0</v>
      </c>
      <c r="U15" s="36">
        <f t="shared" si="1"/>
        <v>0</v>
      </c>
      <c r="V15" s="36">
        <f>J12+H19+H24+H32+J40</f>
        <v>0</v>
      </c>
      <c r="W15" s="36">
        <f>H12+J19+J24+J32+H40</f>
        <v>0</v>
      </c>
      <c r="X15" s="36">
        <f t="shared" si="2"/>
        <v>0</v>
      </c>
      <c r="Y15" s="36">
        <f>M12+K19+K24+K32+M40</f>
        <v>0</v>
      </c>
      <c r="Z15" s="36">
        <f>K12+M19+M24+M32+K40</f>
        <v>0</v>
      </c>
      <c r="AA15" s="36">
        <f t="shared" si="3"/>
        <v>0</v>
      </c>
      <c r="AB15" s="46">
        <f t="shared" si="4"/>
        <v>10101010101</v>
      </c>
      <c r="AC15" s="46">
        <f t="shared" si="5"/>
        <v>1</v>
      </c>
      <c r="AD15" s="46"/>
      <c r="AE15" s="46"/>
      <c r="AF15" s="46"/>
      <c r="AG15" s="47"/>
      <c r="AH15" s="48"/>
      <c r="AI15" s="48"/>
      <c r="AJ15" s="48"/>
      <c r="AK15" s="48"/>
      <c r="AL15" s="48"/>
      <c r="AM15" s="48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48"/>
      <c r="AZ15" s="48"/>
      <c r="BA15" s="48"/>
      <c r="BB15" s="48"/>
      <c r="BC15" s="48"/>
      <c r="BD15" s="48"/>
    </row>
    <row r="16" spans="1:56" s="49" customFormat="1" ht="15.75" x14ac:dyDescent="0.25">
      <c r="A16" s="75" t="s">
        <v>17</v>
      </c>
      <c r="B16" s="75"/>
      <c r="C16" s="75" t="s">
        <v>18</v>
      </c>
      <c r="D16" s="75"/>
      <c r="E16" s="76" t="s">
        <v>19</v>
      </c>
      <c r="F16" s="76"/>
      <c r="G16" s="76"/>
      <c r="H16" s="74" t="s">
        <v>20</v>
      </c>
      <c r="I16" s="74"/>
      <c r="J16" s="74"/>
      <c r="K16" s="74" t="s">
        <v>21</v>
      </c>
      <c r="L16" s="74"/>
      <c r="M16" s="74"/>
      <c r="N16" s="46"/>
      <c r="O16" s="46"/>
      <c r="P16" s="46"/>
      <c r="Q16" s="46"/>
      <c r="R16" s="46"/>
      <c r="S16" s="46"/>
      <c r="T16" s="46"/>
      <c r="U16" s="46"/>
      <c r="V16" s="46"/>
      <c r="W16" s="46"/>
      <c r="X16" s="46"/>
      <c r="Y16" s="46"/>
      <c r="Z16" s="46"/>
      <c r="AA16" s="46"/>
      <c r="AB16" s="46"/>
      <c r="AC16" s="46"/>
      <c r="AD16" s="46"/>
      <c r="AE16" s="46"/>
      <c r="AF16" s="46"/>
      <c r="AG16" s="47"/>
      <c r="AH16" s="48"/>
      <c r="AI16" s="48"/>
      <c r="AJ16" s="48"/>
      <c r="AK16" s="48"/>
      <c r="AL16" s="48"/>
      <c r="AM16" s="48"/>
      <c r="AN16" s="48"/>
      <c r="AO16" s="48"/>
      <c r="AP16" s="48"/>
      <c r="AQ16" s="48"/>
      <c r="AR16" s="48"/>
      <c r="AS16" s="48"/>
      <c r="AT16" s="48"/>
      <c r="AU16" s="48"/>
      <c r="AV16" s="48"/>
      <c r="AW16" s="48"/>
      <c r="AX16" s="48"/>
      <c r="AY16" s="48"/>
      <c r="AZ16" s="48"/>
      <c r="BA16" s="48"/>
      <c r="BB16" s="48"/>
      <c r="BC16" s="48"/>
      <c r="BD16" s="48"/>
    </row>
    <row r="17" spans="1:56" ht="15.75" x14ac:dyDescent="0.25">
      <c r="A17" s="77" t="str">
        <f>C11</f>
        <v>TC Riefensberg 2</v>
      </c>
      <c r="B17" s="77"/>
      <c r="C17" s="77" t="str">
        <f>A10</f>
        <v>TC Lingenau 2</v>
      </c>
      <c r="D17" s="77"/>
      <c r="E17" s="16"/>
      <c r="F17" s="45" t="s">
        <v>32</v>
      </c>
      <c r="G17" s="16"/>
      <c r="H17" s="16"/>
      <c r="I17" s="45" t="s">
        <v>32</v>
      </c>
      <c r="J17" s="16"/>
      <c r="K17" s="16"/>
      <c r="L17" s="45" t="s">
        <v>32</v>
      </c>
      <c r="M17" s="16"/>
      <c r="N17" s="46">
        <f>IF(E17&gt;G17,1,0)</f>
        <v>0</v>
      </c>
      <c r="O17" s="46">
        <f>IF(G17&gt;E17,1,0)</f>
        <v>0</v>
      </c>
    </row>
    <row r="18" spans="1:56" ht="15.75" x14ac:dyDescent="0.25">
      <c r="A18" s="77" t="str">
        <f>C10</f>
        <v>TC Alberschwende 2</v>
      </c>
      <c r="B18" s="77"/>
      <c r="C18" s="77" t="str">
        <f>A12</f>
        <v>UTC Schoppernau 2</v>
      </c>
      <c r="D18" s="77"/>
      <c r="E18" s="16"/>
      <c r="F18" s="45" t="s">
        <v>32</v>
      </c>
      <c r="G18" s="16"/>
      <c r="H18" s="16"/>
      <c r="I18" s="45" t="s">
        <v>32</v>
      </c>
      <c r="J18" s="16"/>
      <c r="K18" s="16"/>
      <c r="L18" s="45" t="s">
        <v>32</v>
      </c>
      <c r="M18" s="16"/>
      <c r="N18" s="46">
        <f>IF(E18&gt;G18,1,0)</f>
        <v>0</v>
      </c>
      <c r="O18" s="46">
        <f>IF(G18&gt;E18,1,0)</f>
        <v>0</v>
      </c>
    </row>
    <row r="19" spans="1:56" ht="15.75" x14ac:dyDescent="0.25">
      <c r="A19" s="77" t="str">
        <f>C12</f>
        <v>spielfrei</v>
      </c>
      <c r="B19" s="77"/>
      <c r="C19" s="77" t="str">
        <f>A11</f>
        <v>TC Au 2</v>
      </c>
      <c r="D19" s="77"/>
      <c r="E19" s="16"/>
      <c r="F19" s="45" t="s">
        <v>32</v>
      </c>
      <c r="G19" s="16"/>
      <c r="H19" s="16"/>
      <c r="I19" s="45" t="s">
        <v>32</v>
      </c>
      <c r="J19" s="16"/>
      <c r="K19" s="16"/>
      <c r="L19" s="45" t="s">
        <v>32</v>
      </c>
      <c r="M19" s="16"/>
      <c r="N19" s="46">
        <f>IF(E19&gt;G19,1,0)</f>
        <v>0</v>
      </c>
      <c r="O19" s="46">
        <f>IF(G19&gt;E19,1,0)</f>
        <v>0</v>
      </c>
    </row>
    <row r="20" spans="1:56" ht="15.75" x14ac:dyDescent="0.25">
      <c r="A20" s="50"/>
      <c r="B20" s="50"/>
      <c r="C20" s="50"/>
      <c r="D20" s="50"/>
      <c r="E20" s="51"/>
      <c r="F20" s="51"/>
      <c r="G20" s="51"/>
      <c r="H20" s="51"/>
      <c r="I20" s="51"/>
      <c r="J20" s="51"/>
      <c r="K20" s="51"/>
      <c r="L20" s="51"/>
      <c r="M20" s="51"/>
      <c r="N20" s="46"/>
      <c r="O20" s="46"/>
    </row>
    <row r="21" spans="1:56" x14ac:dyDescent="0.25">
      <c r="N21" s="46"/>
      <c r="O21" s="46"/>
    </row>
    <row r="22" spans="1:56" s="49" customFormat="1" ht="15.75" x14ac:dyDescent="0.25">
      <c r="A22" s="10" t="s">
        <v>34</v>
      </c>
      <c r="B22" s="11">
        <f>Gruppeneinteilung!C38</f>
        <v>44359</v>
      </c>
      <c r="C22" s="38"/>
      <c r="D22" s="38"/>
      <c r="E22" s="74" t="s">
        <v>16</v>
      </c>
      <c r="F22" s="74"/>
      <c r="G22" s="74"/>
      <c r="H22" s="74"/>
      <c r="I22" s="74"/>
      <c r="J22" s="74"/>
      <c r="K22" s="74"/>
      <c r="L22" s="74"/>
      <c r="M22" s="74"/>
      <c r="N22" s="46"/>
      <c r="O22" s="46"/>
      <c r="P22" s="46"/>
      <c r="Q22" s="46"/>
      <c r="R22" s="46"/>
      <c r="S22" s="46"/>
      <c r="T22" s="46"/>
      <c r="U22" s="46"/>
      <c r="V22" s="46"/>
      <c r="W22" s="46"/>
      <c r="X22" s="46"/>
      <c r="Y22" s="46"/>
      <c r="Z22" s="46"/>
      <c r="AA22" s="46"/>
      <c r="AB22" s="46"/>
      <c r="AC22" s="46"/>
      <c r="AD22" s="46"/>
      <c r="AE22" s="46"/>
      <c r="AF22" s="46"/>
      <c r="AG22" s="47"/>
      <c r="AH22" s="48"/>
      <c r="AI22" s="48"/>
      <c r="AJ22" s="48"/>
      <c r="AK22" s="48"/>
      <c r="AL22" s="48"/>
      <c r="AM22" s="48"/>
      <c r="AN22" s="48"/>
      <c r="AO22" s="48"/>
      <c r="AP22" s="48"/>
      <c r="AQ22" s="48"/>
      <c r="AR22" s="48"/>
      <c r="AS22" s="48"/>
      <c r="AT22" s="48"/>
      <c r="AU22" s="48"/>
      <c r="AV22" s="48"/>
      <c r="AW22" s="48"/>
      <c r="AX22" s="48"/>
      <c r="AY22" s="48"/>
      <c r="AZ22" s="48"/>
      <c r="BA22" s="48"/>
      <c r="BB22" s="48"/>
      <c r="BC22" s="48"/>
      <c r="BD22" s="48"/>
    </row>
    <row r="23" spans="1:56" s="49" customFormat="1" ht="15.75" x14ac:dyDescent="0.25">
      <c r="A23" s="75" t="s">
        <v>17</v>
      </c>
      <c r="B23" s="75"/>
      <c r="C23" s="75" t="s">
        <v>18</v>
      </c>
      <c r="D23" s="75"/>
      <c r="E23" s="76" t="s">
        <v>19</v>
      </c>
      <c r="F23" s="76"/>
      <c r="G23" s="76"/>
      <c r="H23" s="74" t="s">
        <v>20</v>
      </c>
      <c r="I23" s="74"/>
      <c r="J23" s="74"/>
      <c r="K23" s="74" t="s">
        <v>21</v>
      </c>
      <c r="L23" s="74"/>
      <c r="M23" s="74"/>
      <c r="N23" s="46"/>
      <c r="O23" s="46"/>
      <c r="P23" s="46"/>
      <c r="Q23" s="46"/>
      <c r="R23" s="46"/>
      <c r="S23" s="46"/>
      <c r="T23" s="46"/>
      <c r="U23" s="46"/>
      <c r="V23" s="46"/>
      <c r="W23" s="46"/>
      <c r="X23" s="46"/>
      <c r="Y23" s="46"/>
      <c r="Z23" s="46"/>
      <c r="AA23" s="46"/>
      <c r="AB23" s="46"/>
      <c r="AC23" s="46"/>
      <c r="AD23" s="46"/>
      <c r="AE23" s="46"/>
      <c r="AF23" s="46"/>
      <c r="AG23" s="47"/>
      <c r="AH23" s="48"/>
      <c r="AI23" s="48"/>
      <c r="AJ23" s="48"/>
      <c r="AK23" s="48"/>
      <c r="AL23" s="48"/>
      <c r="AM23" s="48"/>
      <c r="AN23" s="48"/>
      <c r="AO23" s="48"/>
      <c r="AP23" s="48"/>
      <c r="AQ23" s="48"/>
      <c r="AR23" s="48"/>
      <c r="AS23" s="48"/>
      <c r="AT23" s="48"/>
      <c r="AU23" s="48"/>
      <c r="AV23" s="48"/>
      <c r="AW23" s="48"/>
      <c r="AX23" s="48"/>
      <c r="AY23" s="48"/>
      <c r="AZ23" s="48"/>
      <c r="BA23" s="48"/>
      <c r="BB23" s="48"/>
      <c r="BC23" s="48"/>
      <c r="BD23" s="48"/>
    </row>
    <row r="24" spans="1:56" ht="15.75" x14ac:dyDescent="0.25">
      <c r="A24" s="77" t="str">
        <f>C12</f>
        <v>spielfrei</v>
      </c>
      <c r="B24" s="77"/>
      <c r="C24" s="77" t="str">
        <f>A10</f>
        <v>TC Lingenau 2</v>
      </c>
      <c r="D24" s="77"/>
      <c r="E24" s="16"/>
      <c r="F24" s="45" t="s">
        <v>32</v>
      </c>
      <c r="G24" s="16"/>
      <c r="H24" s="16"/>
      <c r="I24" s="45" t="s">
        <v>32</v>
      </c>
      <c r="J24" s="16"/>
      <c r="K24" s="16"/>
      <c r="L24" s="45" t="s">
        <v>32</v>
      </c>
      <c r="M24" s="16"/>
      <c r="N24" s="46">
        <f>IF(E24&gt;G24,1,0)</f>
        <v>0</v>
      </c>
      <c r="O24" s="46">
        <f>IF(G24&gt;E24,1,0)</f>
        <v>0</v>
      </c>
    </row>
    <row r="25" spans="1:56" ht="15.75" x14ac:dyDescent="0.25">
      <c r="A25" s="77" t="str">
        <f>A12</f>
        <v>UTC Schoppernau 2</v>
      </c>
      <c r="B25" s="77"/>
      <c r="C25" s="77" t="str">
        <f>A11</f>
        <v>TC Au 2</v>
      </c>
      <c r="D25" s="77"/>
      <c r="E25" s="16"/>
      <c r="F25" s="45" t="s">
        <v>32</v>
      </c>
      <c r="G25" s="16"/>
      <c r="H25" s="16"/>
      <c r="I25" s="45" t="s">
        <v>32</v>
      </c>
      <c r="J25" s="16"/>
      <c r="K25" s="16"/>
      <c r="L25" s="45" t="s">
        <v>32</v>
      </c>
      <c r="M25" s="16"/>
      <c r="N25" s="46">
        <f>IF(E25&gt;G25,1,0)</f>
        <v>0</v>
      </c>
      <c r="O25" s="46">
        <f>IF(G25&gt;E25,1,0)</f>
        <v>0</v>
      </c>
    </row>
    <row r="26" spans="1:56" ht="15.75" x14ac:dyDescent="0.25">
      <c r="A26" s="77" t="str">
        <f>C10</f>
        <v>TC Alberschwende 2</v>
      </c>
      <c r="B26" s="77"/>
      <c r="C26" s="77" t="str">
        <f>C11</f>
        <v>TC Riefensberg 2</v>
      </c>
      <c r="D26" s="77"/>
      <c r="E26" s="16"/>
      <c r="F26" s="45" t="s">
        <v>32</v>
      </c>
      <c r="G26" s="16"/>
      <c r="H26" s="16"/>
      <c r="I26" s="45" t="s">
        <v>32</v>
      </c>
      <c r="J26" s="16"/>
      <c r="K26" s="16"/>
      <c r="L26" s="45" t="s">
        <v>32</v>
      </c>
      <c r="M26" s="16"/>
      <c r="N26" s="46">
        <f>IF(E26&gt;G26,1,0)</f>
        <v>0</v>
      </c>
      <c r="O26" s="46">
        <f>IF(G26&gt;E26,1,0)</f>
        <v>0</v>
      </c>
    </row>
    <row r="27" spans="1:56" ht="15.75" x14ac:dyDescent="0.25">
      <c r="A27" s="50"/>
      <c r="B27" s="50"/>
      <c r="C27" s="50"/>
      <c r="D27" s="50"/>
      <c r="E27" s="51"/>
      <c r="F27" s="51"/>
      <c r="G27" s="51"/>
      <c r="H27" s="51"/>
      <c r="I27" s="51"/>
      <c r="J27" s="51"/>
      <c r="K27" s="51"/>
      <c r="L27" s="51"/>
      <c r="M27" s="51"/>
      <c r="N27" s="46"/>
      <c r="O27" s="46"/>
    </row>
    <row r="28" spans="1:56" ht="15.75" x14ac:dyDescent="0.25">
      <c r="A28" s="50"/>
      <c r="B28" s="50"/>
      <c r="C28" s="50"/>
      <c r="D28" s="50"/>
      <c r="E28" s="51"/>
      <c r="F28" s="51"/>
      <c r="G28" s="51"/>
      <c r="H28" s="51"/>
      <c r="I28" s="51"/>
      <c r="J28" s="51"/>
      <c r="K28" s="51"/>
      <c r="L28" s="51"/>
      <c r="M28" s="51"/>
      <c r="N28" s="46"/>
      <c r="O28" s="46"/>
    </row>
    <row r="29" spans="1:56" s="49" customFormat="1" ht="15.75" x14ac:dyDescent="0.25">
      <c r="A29" s="38" t="s">
        <v>39</v>
      </c>
      <c r="B29" s="52">
        <f>Gruppeneinteilung!C39</f>
        <v>44366</v>
      </c>
      <c r="C29" s="38"/>
      <c r="D29" s="38"/>
      <c r="E29" s="74" t="s">
        <v>16</v>
      </c>
      <c r="F29" s="74"/>
      <c r="G29" s="74"/>
      <c r="H29" s="74"/>
      <c r="I29" s="74"/>
      <c r="J29" s="74"/>
      <c r="K29" s="74"/>
      <c r="L29" s="74"/>
      <c r="M29" s="74"/>
      <c r="N29" s="46"/>
      <c r="O29" s="46"/>
      <c r="P29" s="46"/>
      <c r="Q29" s="46"/>
      <c r="R29" s="46"/>
      <c r="S29" s="46"/>
      <c r="T29" s="46"/>
      <c r="U29" s="46"/>
      <c r="V29" s="46"/>
      <c r="W29" s="46"/>
      <c r="X29" s="46"/>
      <c r="Y29" s="46"/>
      <c r="Z29" s="46"/>
      <c r="AA29" s="46"/>
      <c r="AB29" s="46"/>
      <c r="AC29" s="46"/>
      <c r="AD29" s="46"/>
      <c r="AE29" s="46"/>
      <c r="AF29" s="46"/>
      <c r="AG29" s="47"/>
      <c r="AH29" s="48"/>
      <c r="AI29" s="48"/>
      <c r="AJ29" s="48"/>
      <c r="AK29" s="48"/>
      <c r="AL29" s="48"/>
      <c r="AM29" s="48"/>
      <c r="AN29" s="48"/>
      <c r="AO29" s="48"/>
      <c r="AP29" s="48"/>
      <c r="AQ29" s="48"/>
      <c r="AR29" s="48"/>
      <c r="AS29" s="48"/>
      <c r="AT29" s="48"/>
      <c r="AU29" s="48"/>
      <c r="AV29" s="48"/>
      <c r="AW29" s="48"/>
      <c r="AX29" s="48"/>
      <c r="AY29" s="48"/>
      <c r="AZ29" s="48"/>
      <c r="BA29" s="48"/>
      <c r="BB29" s="48"/>
      <c r="BC29" s="48"/>
      <c r="BD29" s="48"/>
    </row>
    <row r="30" spans="1:56" s="49" customFormat="1" ht="15.75" x14ac:dyDescent="0.25">
      <c r="A30" s="75" t="s">
        <v>17</v>
      </c>
      <c r="B30" s="75"/>
      <c r="C30" s="75" t="s">
        <v>18</v>
      </c>
      <c r="D30" s="75"/>
      <c r="E30" s="76" t="s">
        <v>19</v>
      </c>
      <c r="F30" s="76"/>
      <c r="G30" s="76"/>
      <c r="H30" s="74" t="s">
        <v>20</v>
      </c>
      <c r="I30" s="74"/>
      <c r="J30" s="74"/>
      <c r="K30" s="74" t="s">
        <v>21</v>
      </c>
      <c r="L30" s="74"/>
      <c r="M30" s="74"/>
      <c r="N30" s="46"/>
      <c r="O30" s="46"/>
      <c r="P30" s="46"/>
      <c r="Q30" s="46"/>
      <c r="R30" s="46"/>
      <c r="S30" s="46"/>
      <c r="T30" s="46"/>
      <c r="U30" s="46"/>
      <c r="V30" s="46"/>
      <c r="W30" s="46"/>
      <c r="X30" s="46"/>
      <c r="Y30" s="46"/>
      <c r="Z30" s="46"/>
      <c r="AA30" s="46"/>
      <c r="AB30" s="46"/>
      <c r="AC30" s="46"/>
      <c r="AD30" s="46"/>
      <c r="AE30" s="46"/>
      <c r="AF30" s="46"/>
      <c r="AG30" s="47"/>
      <c r="AH30" s="48"/>
      <c r="AI30" s="48"/>
      <c r="AJ30" s="48"/>
      <c r="AK30" s="48"/>
      <c r="AL30" s="48"/>
      <c r="AM30" s="48"/>
      <c r="AN30" s="48"/>
      <c r="AO30" s="48"/>
      <c r="AP30" s="48"/>
      <c r="AQ30" s="48"/>
      <c r="AR30" s="48"/>
      <c r="AS30" s="48"/>
      <c r="AT30" s="48"/>
      <c r="AU30" s="48"/>
      <c r="AV30" s="48"/>
      <c r="AW30" s="48"/>
      <c r="AX30" s="48"/>
      <c r="AY30" s="48"/>
      <c r="AZ30" s="48"/>
      <c r="BA30" s="48"/>
      <c r="BB30" s="48"/>
      <c r="BC30" s="48"/>
      <c r="BD30" s="48"/>
    </row>
    <row r="31" spans="1:56" ht="15.75" x14ac:dyDescent="0.25">
      <c r="A31" s="77" t="str">
        <f>A11</f>
        <v>TC Au 2</v>
      </c>
      <c r="B31" s="77"/>
      <c r="C31" s="77" t="str">
        <f>A10</f>
        <v>TC Lingenau 2</v>
      </c>
      <c r="D31" s="77"/>
      <c r="E31" s="16"/>
      <c r="F31" s="45" t="s">
        <v>32</v>
      </c>
      <c r="G31" s="16"/>
      <c r="H31" s="16"/>
      <c r="I31" s="45" t="s">
        <v>32</v>
      </c>
      <c r="J31" s="16"/>
      <c r="K31" s="16"/>
      <c r="L31" s="45" t="s">
        <v>32</v>
      </c>
      <c r="M31" s="16"/>
      <c r="N31" s="46">
        <f>IF(E31&gt;G31,1,0)</f>
        <v>0</v>
      </c>
      <c r="O31" s="46">
        <f>IF(G31&gt;E31,1,0)</f>
        <v>0</v>
      </c>
    </row>
    <row r="32" spans="1:56" ht="15.75" x14ac:dyDescent="0.25">
      <c r="A32" s="77" t="str">
        <f>C12</f>
        <v>spielfrei</v>
      </c>
      <c r="B32" s="77"/>
      <c r="C32" s="77" t="str">
        <f>C10</f>
        <v>TC Alberschwende 2</v>
      </c>
      <c r="D32" s="77"/>
      <c r="E32" s="16"/>
      <c r="F32" s="45" t="s">
        <v>32</v>
      </c>
      <c r="G32" s="16"/>
      <c r="H32" s="16"/>
      <c r="I32" s="45" t="s">
        <v>32</v>
      </c>
      <c r="J32" s="16"/>
      <c r="K32" s="16"/>
      <c r="L32" s="45" t="s">
        <v>32</v>
      </c>
      <c r="M32" s="16"/>
      <c r="N32" s="46">
        <f>IF(E32&gt;G32,1,0)</f>
        <v>0</v>
      </c>
      <c r="O32" s="46">
        <f>IF(G32&gt;E32,1,0)</f>
        <v>0</v>
      </c>
    </row>
    <row r="33" spans="1:15" ht="15.75" x14ac:dyDescent="0.25">
      <c r="A33" s="77" t="str">
        <f>C11</f>
        <v>TC Riefensberg 2</v>
      </c>
      <c r="B33" s="77"/>
      <c r="C33" s="77" t="str">
        <f>A12</f>
        <v>UTC Schoppernau 2</v>
      </c>
      <c r="D33" s="77"/>
      <c r="E33" s="16"/>
      <c r="F33" s="45" t="s">
        <v>32</v>
      </c>
      <c r="G33" s="16"/>
      <c r="H33" s="16"/>
      <c r="I33" s="45" t="s">
        <v>32</v>
      </c>
      <c r="J33" s="16"/>
      <c r="K33" s="16"/>
      <c r="L33" s="45" t="s">
        <v>32</v>
      </c>
      <c r="M33" s="16"/>
      <c r="N33" s="46">
        <f>IF(E33&gt;G33,1,0)</f>
        <v>0</v>
      </c>
      <c r="O33" s="46">
        <f>IF(G33&gt;E33,1,0)</f>
        <v>0</v>
      </c>
    </row>
    <row r="34" spans="1:15" ht="15.75" x14ac:dyDescent="0.25">
      <c r="A34" s="50"/>
      <c r="B34" s="50"/>
      <c r="C34" s="50"/>
      <c r="D34" s="50"/>
      <c r="E34" s="51"/>
      <c r="F34" s="51"/>
      <c r="G34" s="51"/>
      <c r="H34" s="51"/>
      <c r="I34" s="51"/>
      <c r="J34" s="51"/>
      <c r="K34" s="51"/>
      <c r="L34" s="51"/>
      <c r="M34" s="51"/>
      <c r="N34" s="46"/>
      <c r="O34" s="46"/>
    </row>
    <row r="35" spans="1:15" ht="15.75" x14ac:dyDescent="0.25">
      <c r="A35" s="50"/>
      <c r="B35" s="50"/>
      <c r="C35" s="50"/>
      <c r="D35" s="50"/>
      <c r="E35" s="51"/>
      <c r="F35" s="51"/>
      <c r="G35" s="51"/>
      <c r="H35" s="51"/>
      <c r="I35" s="51"/>
      <c r="J35" s="51"/>
      <c r="K35" s="51"/>
      <c r="L35" s="51"/>
      <c r="M35" s="51"/>
      <c r="N35" s="46"/>
      <c r="O35" s="46"/>
    </row>
    <row r="36" spans="1:15" ht="15.75" x14ac:dyDescent="0.25">
      <c r="A36" s="38" t="s">
        <v>40</v>
      </c>
      <c r="B36" s="52">
        <f>Gruppeneinteilung!C40</f>
        <v>44373</v>
      </c>
      <c r="C36" s="38"/>
      <c r="D36" s="38"/>
      <c r="E36" s="74" t="s">
        <v>16</v>
      </c>
      <c r="F36" s="74"/>
      <c r="G36" s="74"/>
      <c r="H36" s="74"/>
      <c r="I36" s="74"/>
      <c r="J36" s="74"/>
      <c r="K36" s="74"/>
      <c r="L36" s="74"/>
      <c r="M36" s="74"/>
      <c r="N36" s="46"/>
      <c r="O36" s="46"/>
    </row>
    <row r="37" spans="1:15" ht="15.75" x14ac:dyDescent="0.25">
      <c r="A37" s="75" t="s">
        <v>17</v>
      </c>
      <c r="B37" s="75"/>
      <c r="C37" s="75" t="s">
        <v>18</v>
      </c>
      <c r="D37" s="75"/>
      <c r="E37" s="76" t="s">
        <v>19</v>
      </c>
      <c r="F37" s="76"/>
      <c r="G37" s="76"/>
      <c r="H37" s="74" t="s">
        <v>20</v>
      </c>
      <c r="I37" s="74"/>
      <c r="J37" s="74"/>
      <c r="K37" s="74" t="s">
        <v>21</v>
      </c>
      <c r="L37" s="74"/>
      <c r="M37" s="74"/>
      <c r="N37" s="46"/>
      <c r="O37" s="46"/>
    </row>
    <row r="38" spans="1:15" ht="15.75" x14ac:dyDescent="0.25">
      <c r="A38" s="77" t="str">
        <f>A10</f>
        <v>TC Lingenau 2</v>
      </c>
      <c r="B38" s="77"/>
      <c r="C38" s="77" t="str">
        <f>A12</f>
        <v>UTC Schoppernau 2</v>
      </c>
      <c r="D38" s="77"/>
      <c r="E38" s="16"/>
      <c r="F38" s="45" t="s">
        <v>32</v>
      </c>
      <c r="G38" s="16"/>
      <c r="H38" s="16"/>
      <c r="I38" s="45" t="s">
        <v>32</v>
      </c>
      <c r="J38" s="16"/>
      <c r="K38" s="16"/>
      <c r="L38" s="45" t="s">
        <v>32</v>
      </c>
      <c r="M38" s="16"/>
      <c r="N38" s="46">
        <f>IF(E38&gt;G38,1,0)</f>
        <v>0</v>
      </c>
      <c r="O38" s="46">
        <f>IF(G38&gt;E38,1,0)</f>
        <v>0</v>
      </c>
    </row>
    <row r="39" spans="1:15" ht="15.75" x14ac:dyDescent="0.25">
      <c r="A39" s="77" t="str">
        <f>A11</f>
        <v>TC Au 2</v>
      </c>
      <c r="B39" s="77"/>
      <c r="C39" s="77" t="str">
        <f>C10</f>
        <v>TC Alberschwende 2</v>
      </c>
      <c r="D39" s="77"/>
      <c r="E39" s="16"/>
      <c r="F39" s="45" t="s">
        <v>32</v>
      </c>
      <c r="G39" s="16"/>
      <c r="H39" s="16"/>
      <c r="I39" s="45" t="s">
        <v>32</v>
      </c>
      <c r="J39" s="16"/>
      <c r="K39" s="16"/>
      <c r="L39" s="45" t="s">
        <v>32</v>
      </c>
      <c r="M39" s="16"/>
      <c r="N39" s="46">
        <f>IF(E39&gt;G39,1,0)</f>
        <v>0</v>
      </c>
      <c r="O39" s="46">
        <f>IF(G39&gt;E39,1,0)</f>
        <v>0</v>
      </c>
    </row>
    <row r="40" spans="1:15" ht="15.75" x14ac:dyDescent="0.25">
      <c r="A40" s="77" t="str">
        <f>C11</f>
        <v>TC Riefensberg 2</v>
      </c>
      <c r="B40" s="77"/>
      <c r="C40" s="77" t="str">
        <f>A24</f>
        <v>spielfrei</v>
      </c>
      <c r="D40" s="77"/>
      <c r="E40" s="16"/>
      <c r="F40" s="45" t="s">
        <v>32</v>
      </c>
      <c r="G40" s="16"/>
      <c r="H40" s="16"/>
      <c r="I40" s="45" t="s">
        <v>32</v>
      </c>
      <c r="J40" s="16"/>
      <c r="K40" s="16"/>
      <c r="L40" s="45" t="s">
        <v>32</v>
      </c>
      <c r="M40" s="16"/>
      <c r="N40" s="46">
        <f>IF(E40&gt;G40,1,0)</f>
        <v>0</v>
      </c>
      <c r="O40" s="46">
        <f>IF(G40&gt;E40,1,0)</f>
        <v>0</v>
      </c>
    </row>
    <row r="41" spans="1:15" ht="15.75" x14ac:dyDescent="0.25">
      <c r="A41" s="50"/>
      <c r="B41" s="50"/>
      <c r="C41" s="50"/>
      <c r="D41" s="50"/>
      <c r="E41" s="51"/>
      <c r="F41" s="51"/>
      <c r="G41" s="51"/>
      <c r="H41" s="51"/>
      <c r="I41" s="51"/>
      <c r="J41" s="51"/>
      <c r="K41" s="51"/>
      <c r="L41" s="51"/>
      <c r="M41" s="51"/>
      <c r="N41" s="46"/>
      <c r="O41" s="46"/>
    </row>
    <row r="42" spans="1:15" ht="15.75" x14ac:dyDescent="0.25">
      <c r="A42" s="50"/>
      <c r="B42" s="50"/>
      <c r="C42" s="50"/>
      <c r="D42" s="50"/>
      <c r="E42" s="51"/>
      <c r="F42" s="51"/>
      <c r="G42" s="51"/>
      <c r="H42" s="51"/>
      <c r="I42" s="51"/>
      <c r="J42" s="51"/>
      <c r="K42" s="51"/>
      <c r="L42" s="51"/>
      <c r="M42" s="51"/>
      <c r="N42" s="53"/>
    </row>
    <row r="43" spans="1:15" ht="15.75" x14ac:dyDescent="0.25">
      <c r="A43" s="50"/>
      <c r="B43" s="50"/>
      <c r="C43" s="50"/>
      <c r="D43" s="50"/>
      <c r="E43" s="51"/>
      <c r="F43" s="51"/>
      <c r="G43" s="51"/>
      <c r="H43" s="51"/>
      <c r="I43" s="51"/>
      <c r="J43" s="51"/>
      <c r="K43" s="51"/>
      <c r="L43" s="51"/>
      <c r="M43" s="51"/>
    </row>
    <row r="44" spans="1:15" ht="15.75" x14ac:dyDescent="0.25">
      <c r="A44" s="54" t="s">
        <v>22</v>
      </c>
      <c r="C44" s="55"/>
      <c r="D44" s="39" t="s">
        <v>23</v>
      </c>
      <c r="E44" s="76" t="s">
        <v>19</v>
      </c>
      <c r="F44" s="76"/>
      <c r="G44" s="76"/>
      <c r="H44" s="74" t="s">
        <v>20</v>
      </c>
      <c r="I44" s="74"/>
      <c r="J44" s="74"/>
      <c r="K44" s="74" t="s">
        <v>21</v>
      </c>
      <c r="L44" s="74"/>
      <c r="M44" s="74"/>
    </row>
    <row r="45" spans="1:15" ht="15.75" x14ac:dyDescent="0.25">
      <c r="A45" s="56">
        <v>1</v>
      </c>
      <c r="B45" s="78" t="str">
        <f t="shared" ref="B45:B50" si="6">IF($E$10&lt;&gt;"",VLOOKUP(A45,$P$10:$AC$15,2,0),"")</f>
        <v/>
      </c>
      <c r="C45" s="78"/>
      <c r="D45" s="57" t="str">
        <f>IF($E$10&lt;&gt;"",VLOOKUP(A45,$P$10:$AC$15,3,0),"")</f>
        <v/>
      </c>
      <c r="E45" s="57" t="str">
        <f>IF($E$10&lt;&gt;"",VLOOKUP(A45,$P$10:$AC$15,4,0),"")</f>
        <v/>
      </c>
      <c r="F45" s="45" t="s">
        <v>32</v>
      </c>
      <c r="G45" s="57" t="str">
        <f>IF($E$10&lt;&gt;"",VLOOKUP(A45,$P$10:$AC$15,5,0),"")</f>
        <v/>
      </c>
      <c r="H45" s="57" t="str">
        <f>IF($E$10&lt;&gt;"",VLOOKUP(A45,$P$10:$AC$15,7,0),"")</f>
        <v/>
      </c>
      <c r="I45" s="45" t="s">
        <v>32</v>
      </c>
      <c r="J45" s="57" t="str">
        <f>IF($E$10&lt;&gt;"",VLOOKUP(A45,$P$10:$AC$15,8,0),"")</f>
        <v/>
      </c>
      <c r="K45" s="57" t="str">
        <f>IF($E$10&lt;&gt;"",VLOOKUP(A45,$P$10:$AC$15,10,0),"")</f>
        <v/>
      </c>
      <c r="L45" s="45" t="s">
        <v>32</v>
      </c>
      <c r="M45" s="57" t="str">
        <f>IF($E$10&lt;&gt;"",VLOOKUP(A45,$P$10:$AC$15,11,0),"")</f>
        <v/>
      </c>
    </row>
    <row r="46" spans="1:15" ht="15.75" x14ac:dyDescent="0.25">
      <c r="A46" s="56">
        <v>2</v>
      </c>
      <c r="B46" s="78" t="str">
        <f t="shared" si="6"/>
        <v/>
      </c>
      <c r="C46" s="78"/>
      <c r="D46" s="57" t="str">
        <f>IF($E$10&lt;&gt;"",VLOOKUP(A46,$P$10:$AC$15,3,0),"")</f>
        <v/>
      </c>
      <c r="E46" s="57" t="str">
        <f>IF($E$10&lt;&gt;"",VLOOKUP(A46,$P$10:$AC$15,4,0),"")</f>
        <v/>
      </c>
      <c r="F46" s="45" t="s">
        <v>32</v>
      </c>
      <c r="G46" s="57" t="str">
        <f>IF($E$10&lt;&gt;"",VLOOKUP(A46,$P$10:$AC$15,5,0),"")</f>
        <v/>
      </c>
      <c r="H46" s="57" t="str">
        <f>IF($E$10&lt;&gt;"",VLOOKUP(A46,$P$10:$AC$15,7,0),"")</f>
        <v/>
      </c>
      <c r="I46" s="45" t="s">
        <v>32</v>
      </c>
      <c r="J46" s="57" t="str">
        <f>IF($E$10&lt;&gt;"",VLOOKUP(A46,$P$10:$AC$15,8,0),"")</f>
        <v/>
      </c>
      <c r="K46" s="57" t="str">
        <f>IF($E$10&lt;&gt;"",VLOOKUP(A46,$P$10:$AC$15,10,0),"")</f>
        <v/>
      </c>
      <c r="L46" s="45" t="s">
        <v>32</v>
      </c>
      <c r="M46" s="57" t="str">
        <f>IF($E$10&lt;&gt;"",VLOOKUP(A46,$P$10:$AC$15,11,0),"")</f>
        <v/>
      </c>
    </row>
    <row r="47" spans="1:15" ht="15.75" x14ac:dyDescent="0.25">
      <c r="A47" s="56">
        <v>3</v>
      </c>
      <c r="B47" s="78" t="str">
        <f t="shared" si="6"/>
        <v/>
      </c>
      <c r="C47" s="78"/>
      <c r="D47" s="57" t="str">
        <f>IF($E$10&lt;&gt;"",VLOOKUP(A47,$P$10:$AC$15,3,0),"")</f>
        <v/>
      </c>
      <c r="E47" s="57" t="str">
        <f>IF($E$10&lt;&gt;"",VLOOKUP(A47,$P$10:$AC$15,4,0),"")</f>
        <v/>
      </c>
      <c r="F47" s="45" t="s">
        <v>32</v>
      </c>
      <c r="G47" s="57" t="str">
        <f>IF($E$10&lt;&gt;"",VLOOKUP(A47,$P$10:$AC$15,5,0),"")</f>
        <v/>
      </c>
      <c r="H47" s="57" t="str">
        <f>IF($E$10&lt;&gt;"",VLOOKUP(A47,$P$10:$AC$15,7,0),"")</f>
        <v/>
      </c>
      <c r="I47" s="45" t="s">
        <v>32</v>
      </c>
      <c r="J47" s="57" t="str">
        <f>IF($E$10&lt;&gt;"",VLOOKUP(A47,$P$10:$AC$15,8,0),"")</f>
        <v/>
      </c>
      <c r="K47" s="57" t="str">
        <f>IF($E$10&lt;&gt;"",VLOOKUP(A47,$P$10:$AC$15,10,0),"")</f>
        <v/>
      </c>
      <c r="L47" s="45" t="s">
        <v>32</v>
      </c>
      <c r="M47" s="57" t="str">
        <f>IF($E$10&lt;&gt;"",VLOOKUP(A47,$P$10:$AC$15,11,0),"")</f>
        <v/>
      </c>
    </row>
    <row r="48" spans="1:15" ht="15.75" x14ac:dyDescent="0.25">
      <c r="A48" s="56">
        <v>4</v>
      </c>
      <c r="B48" s="78" t="str">
        <f t="shared" si="6"/>
        <v/>
      </c>
      <c r="C48" s="78"/>
      <c r="D48" s="57" t="str">
        <f>IF($E$10&lt;&gt;"",VLOOKUP(A48,$P$10:$AC$15,3,0),"")</f>
        <v/>
      </c>
      <c r="E48" s="57" t="str">
        <f>IF($E$10&lt;&gt;"",VLOOKUP(A48,$P$10:$AC$15,4,0),"")</f>
        <v/>
      </c>
      <c r="F48" s="45" t="s">
        <v>32</v>
      </c>
      <c r="G48" s="57" t="str">
        <f>IF($E$10&lt;&gt;"",VLOOKUP(A48,$P$10:$AC$15,5,0),"")</f>
        <v/>
      </c>
      <c r="H48" s="57" t="str">
        <f>IF($E$10&lt;&gt;"",VLOOKUP(A48,$P$10:$AC$15,7,0),"")</f>
        <v/>
      </c>
      <c r="I48" s="45" t="s">
        <v>32</v>
      </c>
      <c r="J48" s="57" t="str">
        <f>IF($E$10&lt;&gt;"",VLOOKUP(A48,$P$10:$AC$15,8,0),"")</f>
        <v/>
      </c>
      <c r="K48" s="57" t="str">
        <f>IF($E$10&lt;&gt;"",VLOOKUP(A48,$P$10:$AC$15,10,0),"")</f>
        <v/>
      </c>
      <c r="L48" s="45" t="s">
        <v>32</v>
      </c>
      <c r="M48" s="57" t="str">
        <f>IF($E$10&lt;&gt;"",VLOOKUP(A48,$P$10:$AC$15,11,0),"")</f>
        <v/>
      </c>
    </row>
    <row r="49" spans="1:13" ht="15.75" x14ac:dyDescent="0.25">
      <c r="A49" s="56">
        <v>5</v>
      </c>
      <c r="B49" s="78" t="str">
        <f t="shared" si="6"/>
        <v/>
      </c>
      <c r="C49" s="78"/>
      <c r="D49" s="57" t="str">
        <f>IF($E$10&lt;&gt;"",VLOOKUP(A49,$P$10:$AC$15,3,0),"")</f>
        <v/>
      </c>
      <c r="E49" s="57" t="str">
        <f>IF($E$10&lt;&gt;"",VLOOKUP(A49,$P$10:$AC$15,4,0),"")</f>
        <v/>
      </c>
      <c r="F49" s="45" t="s">
        <v>32</v>
      </c>
      <c r="G49" s="57" t="str">
        <f>IF($E$10&lt;&gt;"",VLOOKUP(A49,$P$10:$AC$15,5,0),"")</f>
        <v/>
      </c>
      <c r="H49" s="57" t="str">
        <f>IF($E$10&lt;&gt;"",VLOOKUP(A49,$P$10:$AC$15,7,0),"")</f>
        <v/>
      </c>
      <c r="I49" s="45" t="s">
        <v>32</v>
      </c>
      <c r="J49" s="57" t="str">
        <f>IF($E$10&lt;&gt;"",VLOOKUP(A49,$P$10:$AC$15,8,0),"")</f>
        <v/>
      </c>
      <c r="K49" s="57" t="str">
        <f>IF($E$10&lt;&gt;"",VLOOKUP(A49,$P$10:$AC$15,10,0),"")</f>
        <v/>
      </c>
      <c r="L49" s="45" t="s">
        <v>32</v>
      </c>
      <c r="M49" s="57" t="str">
        <f>IF($E$10&lt;&gt;"",VLOOKUP(A49,$P$10:$AC$15,11,0),"")</f>
        <v/>
      </c>
    </row>
    <row r="50" spans="1:13" ht="15.75" x14ac:dyDescent="0.25">
      <c r="A50" s="56">
        <v>6</v>
      </c>
      <c r="B50" s="78" t="str">
        <f t="shared" si="6"/>
        <v/>
      </c>
      <c r="C50" s="78"/>
      <c r="D50" s="57" t="str">
        <f>IF(B50="","",IF($E$10&lt;&gt;"",VLOOKUP(A50,$P$10:$AC$15,3,0),""))</f>
        <v/>
      </c>
      <c r="E50" s="57" t="str">
        <f>IF(B50="","",IF($E$10&lt;&gt;"",VLOOKUP(A50,$P$10:$AC$15,4,0),""))</f>
        <v/>
      </c>
      <c r="F50" s="45" t="s">
        <v>32</v>
      </c>
      <c r="G50" s="57" t="str">
        <f>IF(B50="","",IF($E$10&lt;&gt;"",VLOOKUP(A50,$P$10:$AC$15,5,0),""))</f>
        <v/>
      </c>
      <c r="H50" s="57" t="str">
        <f>IF(B50="","",IF($E$10&lt;&gt;"",VLOOKUP(A50,$P$10:$AC$15,7,0),""))</f>
        <v/>
      </c>
      <c r="I50" s="45" t="s">
        <v>32</v>
      </c>
      <c r="J50" s="57" t="str">
        <f>IF(B50="","",IF($E$10&lt;&gt;"",VLOOKUP(A50,$P$10:$AC$15,8,0),""))</f>
        <v/>
      </c>
      <c r="K50" s="57" t="str">
        <f>IF(B50="","",IF($E$10&lt;&gt;"",VLOOKUP(A50,$P$10:$AC$15,10,0),""))</f>
        <v/>
      </c>
      <c r="L50" s="45" t="s">
        <v>32</v>
      </c>
      <c r="M50" s="57" t="str">
        <f>IF(B50="","",IF($E$10&lt;&gt;"",VLOOKUP(A50,$P$10:$AC$15,11,0),""))</f>
        <v/>
      </c>
    </row>
  </sheetData>
  <sheetProtection sheet="1" objects="1" scenarios="1"/>
  <mergeCells count="71">
    <mergeCell ref="B47:C47"/>
    <mergeCell ref="B48:C48"/>
    <mergeCell ref="B49:C49"/>
    <mergeCell ref="B50:C50"/>
    <mergeCell ref="E44:G44"/>
    <mergeCell ref="H44:J44"/>
    <mergeCell ref="K44:M44"/>
    <mergeCell ref="B45:C45"/>
    <mergeCell ref="B46:C46"/>
    <mergeCell ref="A38:B38"/>
    <mergeCell ref="C38:D38"/>
    <mergeCell ref="A39:B39"/>
    <mergeCell ref="C39:D39"/>
    <mergeCell ref="A40:B40"/>
    <mergeCell ref="C40:D40"/>
    <mergeCell ref="E36:M36"/>
    <mergeCell ref="A37:B37"/>
    <mergeCell ref="C37:D37"/>
    <mergeCell ref="E37:G37"/>
    <mergeCell ref="H37:J37"/>
    <mergeCell ref="K37:M37"/>
    <mergeCell ref="A31:B31"/>
    <mergeCell ref="C31:D31"/>
    <mergeCell ref="A32:B32"/>
    <mergeCell ref="C32:D32"/>
    <mergeCell ref="A33:B33"/>
    <mergeCell ref="C33:D33"/>
    <mergeCell ref="E29:M29"/>
    <mergeCell ref="A30:B30"/>
    <mergeCell ref="C30:D30"/>
    <mergeCell ref="E30:G30"/>
    <mergeCell ref="H30:J30"/>
    <mergeCell ref="K30:M30"/>
    <mergeCell ref="A24:B24"/>
    <mergeCell ref="C24:D24"/>
    <mergeCell ref="A25:B25"/>
    <mergeCell ref="C25:D25"/>
    <mergeCell ref="A26:B26"/>
    <mergeCell ref="C26:D26"/>
    <mergeCell ref="E22:M22"/>
    <mergeCell ref="A23:B23"/>
    <mergeCell ref="C23:D23"/>
    <mergeCell ref="E23:G23"/>
    <mergeCell ref="H23:J23"/>
    <mergeCell ref="K23:M23"/>
    <mergeCell ref="A17:B17"/>
    <mergeCell ref="C17:D17"/>
    <mergeCell ref="A18:B18"/>
    <mergeCell ref="C18:D18"/>
    <mergeCell ref="A19:B19"/>
    <mergeCell ref="C19:D19"/>
    <mergeCell ref="E15:M15"/>
    <mergeCell ref="A16:B16"/>
    <mergeCell ref="C16:D16"/>
    <mergeCell ref="E16:G16"/>
    <mergeCell ref="H16:J16"/>
    <mergeCell ref="K16:M16"/>
    <mergeCell ref="A10:B10"/>
    <mergeCell ref="C10:D10"/>
    <mergeCell ref="A11:B11"/>
    <mergeCell ref="C11:D11"/>
    <mergeCell ref="A12:B12"/>
    <mergeCell ref="C12:D12"/>
    <mergeCell ref="A5:M5"/>
    <mergeCell ref="A6:M6"/>
    <mergeCell ref="E8:M8"/>
    <mergeCell ref="A9:B9"/>
    <mergeCell ref="C9:D9"/>
    <mergeCell ref="E9:G9"/>
    <mergeCell ref="H9:J9"/>
    <mergeCell ref="K9:M9"/>
  </mergeCells>
  <printOptions horizontalCentered="1" verticalCentered="1"/>
  <pageMargins left="0.196527777777778" right="0.196527777777778" top="0.39374999999999999" bottom="0.39374999999999999" header="0.51180555555555496" footer="0.51180555555555496"/>
  <pageSetup paperSize="9" firstPageNumber="0" orientation="portrait" horizontalDpi="300" verticalDpi="300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4:AMK40"/>
  <sheetViews>
    <sheetView showGridLines="0" showZeros="0" tabSelected="1" zoomScaleNormal="100" workbookViewId="0">
      <selection activeCell="B33" sqref="B33:D33"/>
    </sheetView>
  </sheetViews>
  <sheetFormatPr baseColWidth="10" defaultColWidth="9.140625" defaultRowHeight="15" x14ac:dyDescent="0.25"/>
  <cols>
    <col min="1" max="4" width="15.28515625" style="35" customWidth="1"/>
    <col min="5" max="5" width="5.28515625" style="35" customWidth="1"/>
    <col min="6" max="6" width="1.85546875" style="35" customWidth="1"/>
    <col min="7" max="8" width="5.28515625" style="35" customWidth="1"/>
    <col min="9" max="9" width="1.85546875" style="35" customWidth="1"/>
    <col min="10" max="11" width="5.28515625" style="35" customWidth="1"/>
    <col min="12" max="12" width="1.85546875" style="35" customWidth="1"/>
    <col min="13" max="13" width="5.28515625" style="35" customWidth="1"/>
    <col min="14" max="32" width="2.28515625" style="36" customWidth="1"/>
    <col min="33" max="33" width="11.42578125" style="58"/>
    <col min="34" max="1025" width="11.42578125" style="35"/>
  </cols>
  <sheetData>
    <row r="4" spans="1:33" ht="7.5" customHeight="1" x14ac:dyDescent="0.25"/>
    <row r="5" spans="1:33" ht="34.5" customHeight="1" x14ac:dyDescent="0.4">
      <c r="A5" s="72" t="str">
        <f>Gruppeneinteilung!A8</f>
        <v>Bregenzerwälder Mannschaftsmeisterschaft 2021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</row>
    <row r="6" spans="1:33" ht="21" x14ac:dyDescent="0.35">
      <c r="A6" s="73" t="s">
        <v>41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</row>
    <row r="8" spans="1:33" s="38" customFormat="1" ht="15.75" x14ac:dyDescent="0.25">
      <c r="A8" s="38" t="s">
        <v>42</v>
      </c>
      <c r="B8" s="52">
        <f>Gruppeneinteilung!C39</f>
        <v>44366</v>
      </c>
      <c r="E8" s="74" t="s">
        <v>16</v>
      </c>
      <c r="F8" s="74"/>
      <c r="G8" s="74"/>
      <c r="H8" s="74"/>
      <c r="I8" s="74"/>
      <c r="J8" s="74"/>
      <c r="K8" s="74"/>
      <c r="L8" s="74"/>
      <c r="M8" s="74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59"/>
    </row>
    <row r="9" spans="1:33" s="44" customFormat="1" ht="15.75" x14ac:dyDescent="0.25">
      <c r="A9" s="75" t="s">
        <v>17</v>
      </c>
      <c r="B9" s="75"/>
      <c r="C9" s="75" t="s">
        <v>18</v>
      </c>
      <c r="D9" s="75"/>
      <c r="E9" s="76" t="s">
        <v>19</v>
      </c>
      <c r="F9" s="76"/>
      <c r="G9" s="76"/>
      <c r="H9" s="74" t="s">
        <v>20</v>
      </c>
      <c r="I9" s="74"/>
      <c r="J9" s="74"/>
      <c r="K9" s="74" t="s">
        <v>21</v>
      </c>
      <c r="L9" s="74"/>
      <c r="M9" s="74"/>
      <c r="N9" s="42"/>
      <c r="O9" s="42"/>
      <c r="P9" s="42" t="s">
        <v>22</v>
      </c>
      <c r="Q9" s="42"/>
      <c r="R9" s="40" t="s">
        <v>23</v>
      </c>
      <c r="S9" s="40" t="s">
        <v>24</v>
      </c>
      <c r="T9" s="40" t="s">
        <v>25</v>
      </c>
      <c r="U9" s="40" t="s">
        <v>19</v>
      </c>
      <c r="V9" s="40" t="s">
        <v>26</v>
      </c>
      <c r="W9" s="40" t="s">
        <v>27</v>
      </c>
      <c r="X9" s="40" t="s">
        <v>20</v>
      </c>
      <c r="Y9" s="40" t="s">
        <v>28</v>
      </c>
      <c r="Z9" s="40" t="s">
        <v>29</v>
      </c>
      <c r="AA9" s="40" t="s">
        <v>30</v>
      </c>
      <c r="AB9" s="40" t="s">
        <v>31</v>
      </c>
      <c r="AC9" s="42" t="s">
        <v>22</v>
      </c>
      <c r="AD9" s="42"/>
      <c r="AE9" s="42"/>
      <c r="AF9" s="42"/>
      <c r="AG9" s="60"/>
    </row>
    <row r="10" spans="1:33" s="49" customFormat="1" ht="21.75" customHeight="1" x14ac:dyDescent="0.25">
      <c r="A10" s="77" t="str">
        <f>'Spielplan A1'!AF24</f>
        <v/>
      </c>
      <c r="B10" s="77"/>
      <c r="C10" s="77" t="str">
        <f>'Spielplan A2'!AF25</f>
        <v/>
      </c>
      <c r="D10" s="77"/>
      <c r="E10" s="16"/>
      <c r="F10" s="45" t="s">
        <v>32</v>
      </c>
      <c r="G10" s="16"/>
      <c r="H10" s="16"/>
      <c r="I10" s="45" t="s">
        <v>32</v>
      </c>
      <c r="J10" s="16"/>
      <c r="K10" s="16"/>
      <c r="L10" s="45" t="s">
        <v>32</v>
      </c>
      <c r="M10" s="16"/>
      <c r="N10" s="46">
        <f>IF(E10&gt;G10,1,0)</f>
        <v>0</v>
      </c>
      <c r="O10" s="46">
        <f>IF(G10&gt;E10,1,0)</f>
        <v>0</v>
      </c>
      <c r="P10" s="46">
        <f>_xlfn.RANK.EQ(AB10,$AB$10:$AB$13,-1)+5</f>
        <v>6</v>
      </c>
      <c r="Q10" s="46" t="str">
        <f>A10</f>
        <v/>
      </c>
      <c r="R10" s="46">
        <f>N10</f>
        <v>0</v>
      </c>
      <c r="S10" s="46">
        <f>E10</f>
        <v>0</v>
      </c>
      <c r="T10" s="46">
        <f>G10</f>
        <v>0</v>
      </c>
      <c r="U10" s="46">
        <f>S10-T10</f>
        <v>0</v>
      </c>
      <c r="V10" s="46">
        <f>H10</f>
        <v>0</v>
      </c>
      <c r="W10" s="46">
        <f>J10</f>
        <v>0</v>
      </c>
      <c r="X10" s="46">
        <f>V10-W10</f>
        <v>0</v>
      </c>
      <c r="Y10" s="46">
        <f>K10</f>
        <v>0</v>
      </c>
      <c r="Z10" s="46">
        <f>M10</f>
        <v>0</v>
      </c>
      <c r="AA10" s="46">
        <f>Y10-Z10</f>
        <v>0</v>
      </c>
      <c r="AB10" s="46">
        <f>VALUE(CONCATENATE(TEXT(_xlfn.RANK.EQ(R10,$R$10:$R$13),"00"),TEXT(_xlfn.RANK.EQ(U10,$U$10:$U$13),"00"),TEXT(_xlfn.RANK.EQ(X10,$X$10:$X$13),"00"),TEXT(_xlfn.RANK.EQ(AA10,$AA$10:$AA$13),"00"),TEXT(_xlfn.RANK.EQ(V10,$V$10:$V$13),"00"),TEXT(_xlfn.RANK.EQ(Y10,$Y$10:$Y$13),"00")))</f>
        <v>10101010101</v>
      </c>
      <c r="AC10" s="46">
        <f>_xlfn.RANK.EQ(AB10,$AB$10:$AB$13,-1)</f>
        <v>1</v>
      </c>
      <c r="AD10" s="46"/>
      <c r="AE10" s="46"/>
      <c r="AF10" s="46"/>
      <c r="AG10" s="61"/>
    </row>
    <row r="11" spans="1:33" s="49" customFormat="1" ht="21.75" customHeight="1" x14ac:dyDescent="0.25">
      <c r="A11" s="77" t="str">
        <f>'Spielplan A2'!AF24</f>
        <v/>
      </c>
      <c r="B11" s="77"/>
      <c r="C11" s="77" t="str">
        <f>'Spielplan A1'!AF25</f>
        <v/>
      </c>
      <c r="D11" s="77"/>
      <c r="E11" s="16"/>
      <c r="F11" s="45" t="s">
        <v>32</v>
      </c>
      <c r="G11" s="16"/>
      <c r="H11" s="16"/>
      <c r="I11" s="45" t="s">
        <v>32</v>
      </c>
      <c r="J11" s="16"/>
      <c r="K11" s="16"/>
      <c r="L11" s="45" t="s">
        <v>32</v>
      </c>
      <c r="M11" s="16"/>
      <c r="N11" s="46">
        <f>IF(E11&gt;G11,1,0)</f>
        <v>0</v>
      </c>
      <c r="O11" s="46">
        <f>IF(G11&gt;E11,1,0)</f>
        <v>0</v>
      </c>
      <c r="P11" s="46">
        <f>_xlfn.RANK.EQ(AB11,$AB$10:$AB$13,-1)+5</f>
        <v>6</v>
      </c>
      <c r="Q11" s="46" t="str">
        <f>C10</f>
        <v/>
      </c>
      <c r="R11" s="46">
        <f>O10</f>
        <v>0</v>
      </c>
      <c r="S11" s="46">
        <f>G10</f>
        <v>0</v>
      </c>
      <c r="T11" s="46">
        <f>E10</f>
        <v>0</v>
      </c>
      <c r="U11" s="46">
        <f>S11-T11</f>
        <v>0</v>
      </c>
      <c r="V11" s="46">
        <f>J10</f>
        <v>0</v>
      </c>
      <c r="W11" s="46">
        <f>H10</f>
        <v>0</v>
      </c>
      <c r="X11" s="46">
        <f>V11-W11</f>
        <v>0</v>
      </c>
      <c r="Y11" s="46">
        <f>M10</f>
        <v>0</v>
      </c>
      <c r="Z11" s="46">
        <f>K10</f>
        <v>0</v>
      </c>
      <c r="AA11" s="46">
        <f>Y11-Z11</f>
        <v>0</v>
      </c>
      <c r="AB11" s="46">
        <f>VALUE(CONCATENATE(TEXT(_xlfn.RANK.EQ(R11,$R$10:$R$13),"00"),TEXT(_xlfn.RANK.EQ(U11,$U$10:$U$13),"00"),TEXT(_xlfn.RANK.EQ(X11,$X$10:$X$13),"00"),TEXT(_xlfn.RANK.EQ(AA11,$AA$10:$AA$13),"00"),TEXT(_xlfn.RANK.EQ(V11,$V$10:$V$13),"00"),TEXT(_xlfn.RANK.EQ(Y11,$Y$10:$Y$13),"00")))</f>
        <v>10101010101</v>
      </c>
      <c r="AC11" s="46">
        <f>_xlfn.RANK.EQ(AB11,$AB$10:$AB$13,-1)</f>
        <v>1</v>
      </c>
      <c r="AD11" s="46"/>
      <c r="AE11" s="46"/>
      <c r="AF11" s="46"/>
      <c r="AG11" s="61"/>
    </row>
    <row r="12" spans="1:33" x14ac:dyDescent="0.25">
      <c r="P12" s="36">
        <f>_xlfn.RANK.EQ(AB12,$AB$10:$AB$13,-1)+5</f>
        <v>6</v>
      </c>
      <c r="Q12" s="36" t="str">
        <f>A11</f>
        <v/>
      </c>
      <c r="R12" s="36">
        <f>N11</f>
        <v>0</v>
      </c>
      <c r="S12" s="36">
        <f>E11</f>
        <v>0</v>
      </c>
      <c r="T12" s="36">
        <f>G11</f>
        <v>0</v>
      </c>
      <c r="U12" s="36">
        <f>S12-T12</f>
        <v>0</v>
      </c>
      <c r="V12" s="36">
        <f>H11</f>
        <v>0</v>
      </c>
      <c r="W12" s="36">
        <f>J11</f>
        <v>0</v>
      </c>
      <c r="X12" s="36">
        <f>V12-W12</f>
        <v>0</v>
      </c>
      <c r="Y12" s="36">
        <f>K11</f>
        <v>0</v>
      </c>
      <c r="Z12" s="36">
        <f>M11</f>
        <v>0</v>
      </c>
      <c r="AA12" s="36">
        <f>Y12-Z12</f>
        <v>0</v>
      </c>
      <c r="AB12" s="36">
        <f>VALUE(CONCATENATE(TEXT(_xlfn.RANK.EQ(R12,$R$10:$R$13),"00"),TEXT(_xlfn.RANK.EQ(U12,$U$10:$U$13),"00"),TEXT(_xlfn.RANK.EQ(X12,$X$10:$X$13),"00"),TEXT(_xlfn.RANK.EQ(AA12,$AA$10:$AA$13),"00"),TEXT(_xlfn.RANK.EQ(V12,$V$10:$V$13),"00"),TEXT(_xlfn.RANK.EQ(Y12,$Y$10:$Y$13),"00")))</f>
        <v>10101010101</v>
      </c>
      <c r="AC12" s="36">
        <f>_xlfn.RANK.EQ(AB12,$AB$10:$AB$13,-1)</f>
        <v>1</v>
      </c>
    </row>
    <row r="13" spans="1:33" ht="15.75" x14ac:dyDescent="0.25">
      <c r="A13" s="38" t="s">
        <v>43</v>
      </c>
      <c r="B13" s="52">
        <f>B8</f>
        <v>44366</v>
      </c>
      <c r="C13" s="38"/>
      <c r="D13" s="38"/>
      <c r="E13" s="74" t="s">
        <v>16</v>
      </c>
      <c r="F13" s="74"/>
      <c r="G13" s="74"/>
      <c r="H13" s="74"/>
      <c r="I13" s="74"/>
      <c r="J13" s="74"/>
      <c r="K13" s="74"/>
      <c r="L13" s="74"/>
      <c r="M13" s="74"/>
      <c r="P13" s="36">
        <f>_xlfn.RANK.EQ(AB13,$AB$10:$AB$13,-1)+5</f>
        <v>6</v>
      </c>
      <c r="Q13" s="36" t="str">
        <f>C11</f>
        <v/>
      </c>
      <c r="R13" s="36">
        <f>O11</f>
        <v>0</v>
      </c>
      <c r="S13" s="36">
        <f>G11</f>
        <v>0</v>
      </c>
      <c r="T13" s="36">
        <f>E11</f>
        <v>0</v>
      </c>
      <c r="U13" s="36">
        <f>S13-T13</f>
        <v>0</v>
      </c>
      <c r="V13" s="36">
        <f>J11</f>
        <v>0</v>
      </c>
      <c r="W13" s="36">
        <f>H11</f>
        <v>0</v>
      </c>
      <c r="X13" s="36">
        <f>V13-W13</f>
        <v>0</v>
      </c>
      <c r="Y13" s="36">
        <f>M11</f>
        <v>0</v>
      </c>
      <c r="Z13" s="36">
        <f>K11</f>
        <v>0</v>
      </c>
      <c r="AA13" s="36">
        <f>Y13-Z13</f>
        <v>0</v>
      </c>
      <c r="AB13" s="36">
        <f>VALUE(CONCATENATE(TEXT(_xlfn.RANK.EQ(R13,$R$10:$R$13),"00"),TEXT(_xlfn.RANK.EQ(U13,$U$10:$U$13),"00"),TEXT(_xlfn.RANK.EQ(X13,$X$10:$X$13),"00"),TEXT(_xlfn.RANK.EQ(AA13,$AA$10:$AA$13),"00"),TEXT(_xlfn.RANK.EQ(V13,$V$10:$V$13),"00"),TEXT(_xlfn.RANK.EQ(Y13,$Y$10:$Y$13),"00")))</f>
        <v>10101010101</v>
      </c>
      <c r="AC13" s="36">
        <f>_xlfn.RANK.EQ(AB13,$AB$10:$AB$13,-1)</f>
        <v>1</v>
      </c>
    </row>
    <row r="14" spans="1:33" ht="15.75" x14ac:dyDescent="0.25">
      <c r="A14" s="75" t="s">
        <v>17</v>
      </c>
      <c r="B14" s="75"/>
      <c r="C14" s="75" t="s">
        <v>18</v>
      </c>
      <c r="D14" s="75"/>
      <c r="E14" s="76" t="s">
        <v>19</v>
      </c>
      <c r="F14" s="76"/>
      <c r="G14" s="76"/>
      <c r="H14" s="74" t="s">
        <v>20</v>
      </c>
      <c r="I14" s="74"/>
      <c r="J14" s="74"/>
      <c r="K14" s="74" t="s">
        <v>21</v>
      </c>
      <c r="L14" s="74"/>
      <c r="M14" s="74"/>
      <c r="N14" s="42"/>
      <c r="O14" s="42"/>
      <c r="P14" s="42" t="s">
        <v>22</v>
      </c>
      <c r="Q14" s="42"/>
      <c r="R14" s="40" t="s">
        <v>23</v>
      </c>
      <c r="S14" s="40" t="s">
        <v>24</v>
      </c>
      <c r="T14" s="40" t="s">
        <v>25</v>
      </c>
      <c r="U14" s="40" t="s">
        <v>19</v>
      </c>
      <c r="V14" s="40" t="s">
        <v>26</v>
      </c>
      <c r="W14" s="40" t="s">
        <v>27</v>
      </c>
      <c r="X14" s="40" t="s">
        <v>20</v>
      </c>
      <c r="Y14" s="40" t="s">
        <v>28</v>
      </c>
      <c r="Z14" s="40" t="s">
        <v>29</v>
      </c>
      <c r="AA14" s="40" t="s">
        <v>30</v>
      </c>
      <c r="AB14" s="40" t="s">
        <v>31</v>
      </c>
      <c r="AC14" s="42" t="s">
        <v>22</v>
      </c>
    </row>
    <row r="15" spans="1:33" s="49" customFormat="1" ht="21.75" customHeight="1" x14ac:dyDescent="0.25">
      <c r="A15" s="77" t="str">
        <f>'Spielplan A1'!AF26</f>
        <v/>
      </c>
      <c r="B15" s="77"/>
      <c r="C15" s="77" t="str">
        <f>'Spielplan A2'!AF27</f>
        <v/>
      </c>
      <c r="D15" s="77"/>
      <c r="E15" s="16"/>
      <c r="F15" s="45" t="s">
        <v>32</v>
      </c>
      <c r="G15" s="16"/>
      <c r="H15" s="16"/>
      <c r="I15" s="45" t="s">
        <v>32</v>
      </c>
      <c r="J15" s="16"/>
      <c r="K15" s="16"/>
      <c r="L15" s="45" t="s">
        <v>32</v>
      </c>
      <c r="M15" s="16"/>
      <c r="N15" s="46">
        <f>IF(E15&gt;G15,1,0)</f>
        <v>0</v>
      </c>
      <c r="O15" s="46">
        <f>IF(G15&gt;E15,1,0)</f>
        <v>0</v>
      </c>
      <c r="P15" s="46">
        <f>_xlfn.RANK.EQ(AB15,$AB$15:$AB$18,-1)+5</f>
        <v>6</v>
      </c>
      <c r="Q15" s="46" t="str">
        <f>A15</f>
        <v/>
      </c>
      <c r="R15" s="46">
        <f>N15</f>
        <v>0</v>
      </c>
      <c r="S15" s="46">
        <f>E15</f>
        <v>0</v>
      </c>
      <c r="T15" s="46">
        <f>G15</f>
        <v>0</v>
      </c>
      <c r="U15" s="46">
        <f>S15-T15</f>
        <v>0</v>
      </c>
      <c r="V15" s="46">
        <f>H15</f>
        <v>0</v>
      </c>
      <c r="W15" s="46">
        <f>J15</f>
        <v>0</v>
      </c>
      <c r="X15" s="46">
        <f>V15-W15</f>
        <v>0</v>
      </c>
      <c r="Y15" s="46">
        <f>K15</f>
        <v>0</v>
      </c>
      <c r="Z15" s="46">
        <f>M15</f>
        <v>0</v>
      </c>
      <c r="AA15" s="46">
        <f>Y15-Z15</f>
        <v>0</v>
      </c>
      <c r="AB15" s="46">
        <f>VALUE(CONCATENATE(TEXT(_xlfn.RANK.EQ(R15,$R$15:$R$18),"00"),TEXT(_xlfn.RANK.EQ(U15,$U$15:$U$18),"00"),TEXT(_xlfn.RANK.EQ(X15,$X$15:$X$18),"00"),TEXT(_xlfn.RANK.EQ(AA15,$AA$15:$AA$18),"00"),TEXT(_xlfn.RANK.EQ(V15,$V$15:$V$18),"00"),TEXT(_xlfn.RANK.EQ(Y15,$Y$15:$Y$18),"00")))</f>
        <v>10101010101</v>
      </c>
      <c r="AC15" s="46">
        <f>_xlfn.RANK.EQ(AB15,$AB$15:$AB$18,-1)</f>
        <v>1</v>
      </c>
      <c r="AD15" s="46"/>
      <c r="AE15" s="46"/>
      <c r="AF15" s="46"/>
      <c r="AG15" s="61"/>
    </row>
    <row r="16" spans="1:33" s="49" customFormat="1" ht="21.75" customHeight="1" x14ac:dyDescent="0.25">
      <c r="A16" s="77" t="str">
        <f>'Spielplan A2'!AF26</f>
        <v/>
      </c>
      <c r="B16" s="77"/>
      <c r="C16" s="77" t="str">
        <f>'Spielplan A1'!AF27</f>
        <v/>
      </c>
      <c r="D16" s="77"/>
      <c r="E16" s="16"/>
      <c r="F16" s="45" t="s">
        <v>32</v>
      </c>
      <c r="G16" s="16"/>
      <c r="H16" s="16"/>
      <c r="I16" s="45" t="s">
        <v>32</v>
      </c>
      <c r="J16" s="16"/>
      <c r="K16" s="16"/>
      <c r="L16" s="45" t="s">
        <v>32</v>
      </c>
      <c r="M16" s="16"/>
      <c r="N16" s="46">
        <f>IF(E16&gt;G16,1,0)</f>
        <v>0</v>
      </c>
      <c r="O16" s="46">
        <f>IF(G16&gt;E16,1,0)</f>
        <v>0</v>
      </c>
      <c r="P16" s="46">
        <f>_xlfn.RANK.EQ(AB16,$AB$15:$AB$18,-1)+5</f>
        <v>6</v>
      </c>
      <c r="Q16" s="46" t="str">
        <f>C15</f>
        <v/>
      </c>
      <c r="R16" s="46">
        <f>O15</f>
        <v>0</v>
      </c>
      <c r="S16" s="46">
        <f>G15</f>
        <v>0</v>
      </c>
      <c r="T16" s="46">
        <f>E15</f>
        <v>0</v>
      </c>
      <c r="U16" s="46">
        <f>S16-T16</f>
        <v>0</v>
      </c>
      <c r="V16" s="46">
        <f>J15</f>
        <v>0</v>
      </c>
      <c r="W16" s="46">
        <f>H15</f>
        <v>0</v>
      </c>
      <c r="X16" s="46">
        <f>V16-W16</f>
        <v>0</v>
      </c>
      <c r="Y16" s="46">
        <f>M15</f>
        <v>0</v>
      </c>
      <c r="Z16" s="46">
        <f>K15</f>
        <v>0</v>
      </c>
      <c r="AA16" s="46">
        <f>Y16-Z16</f>
        <v>0</v>
      </c>
      <c r="AB16" s="46">
        <f>VALUE(CONCATENATE(TEXT(_xlfn.RANK.EQ(R16,$R$15:$R$18),"00"),TEXT(_xlfn.RANK.EQ(U16,$U$15:$U$18),"00"),TEXT(_xlfn.RANK.EQ(X16,$X$15:$X$18),"00"),TEXT(_xlfn.RANK.EQ(AA16,$AA$15:$AA$18),"00"),TEXT(_xlfn.RANK.EQ(V16,$V$15:$V$18),"00"),TEXT(_xlfn.RANK.EQ(Y16,$Y$15:$Y$18),"00")))</f>
        <v>10101010101</v>
      </c>
      <c r="AC16" s="46">
        <f>_xlfn.RANK.EQ(AB16,$AB$15:$AB$18,-1)</f>
        <v>1</v>
      </c>
      <c r="AD16" s="46"/>
      <c r="AE16" s="46"/>
      <c r="AF16" s="46"/>
      <c r="AG16" s="61"/>
    </row>
    <row r="17" spans="1:33" x14ac:dyDescent="0.25">
      <c r="P17" s="46">
        <f>_xlfn.RANK.EQ(AB17,$AB$15:$AB$18,-1)+5</f>
        <v>6</v>
      </c>
      <c r="Q17" s="36" t="str">
        <f>A16</f>
        <v/>
      </c>
      <c r="R17" s="36">
        <f>N16</f>
        <v>0</v>
      </c>
      <c r="S17" s="36">
        <f>E16</f>
        <v>0</v>
      </c>
      <c r="T17" s="36">
        <f>G16</f>
        <v>0</v>
      </c>
      <c r="U17" s="36">
        <f>S17-T17</f>
        <v>0</v>
      </c>
      <c r="V17" s="36">
        <f>H16</f>
        <v>0</v>
      </c>
      <c r="W17" s="36">
        <f>J16</f>
        <v>0</v>
      </c>
      <c r="X17" s="36">
        <f>V17-W17</f>
        <v>0</v>
      </c>
      <c r="Y17" s="36">
        <f>K16</f>
        <v>0</v>
      </c>
      <c r="Z17" s="36">
        <f>M16</f>
        <v>0</v>
      </c>
      <c r="AA17" s="36">
        <f>Y17-Z17</f>
        <v>0</v>
      </c>
      <c r="AB17" s="46">
        <f>VALUE(CONCATENATE(TEXT(_xlfn.RANK.EQ(R17,$R$15:$R$18),"00"),TEXT(_xlfn.RANK.EQ(U17,$U$15:$U$18),"00"),TEXT(_xlfn.RANK.EQ(X17,$X$15:$X$18),"00"),TEXT(_xlfn.RANK.EQ(AA17,$AA$15:$AA$18),"00"),TEXT(_xlfn.RANK.EQ(V17,$V$15:$V$18),"00"),TEXT(_xlfn.RANK.EQ(Y17,$Y$15:$Y$18),"00")))</f>
        <v>10101010101</v>
      </c>
      <c r="AC17" s="46">
        <f>_xlfn.RANK.EQ(AB17,$AB$15:$AB$18,-1)</f>
        <v>1</v>
      </c>
    </row>
    <row r="18" spans="1:33" ht="15.75" x14ac:dyDescent="0.25">
      <c r="A18" s="38" t="s">
        <v>44</v>
      </c>
      <c r="B18" s="52">
        <f>Gruppeneinteilung!C40</f>
        <v>44373</v>
      </c>
      <c r="C18" s="38"/>
      <c r="D18" s="38"/>
      <c r="E18" s="74" t="s">
        <v>16</v>
      </c>
      <c r="F18" s="74"/>
      <c r="G18" s="74"/>
      <c r="H18" s="74"/>
      <c r="I18" s="74"/>
      <c r="J18" s="74"/>
      <c r="K18" s="74"/>
      <c r="L18" s="74"/>
      <c r="M18" s="74"/>
      <c r="P18" s="46">
        <f>_xlfn.RANK.EQ(AB18,$AB$15:$AB$18,-1)+5</f>
        <v>6</v>
      </c>
      <c r="Q18" s="36" t="str">
        <f>C16</f>
        <v/>
      </c>
      <c r="R18" s="36">
        <f>O16</f>
        <v>0</v>
      </c>
      <c r="S18" s="36">
        <f>G16</f>
        <v>0</v>
      </c>
      <c r="T18" s="36">
        <f>E16</f>
        <v>0</v>
      </c>
      <c r="U18" s="36">
        <f>S18-T18</f>
        <v>0</v>
      </c>
      <c r="V18" s="36">
        <f>J16</f>
        <v>0</v>
      </c>
      <c r="W18" s="36">
        <f>H16</f>
        <v>0</v>
      </c>
      <c r="X18" s="36">
        <f>V18-W18</f>
        <v>0</v>
      </c>
      <c r="Y18" s="36">
        <f>M16</f>
        <v>0</v>
      </c>
      <c r="Z18" s="36">
        <f>K16</f>
        <v>0</v>
      </c>
      <c r="AA18" s="36">
        <f>Y18-Z18</f>
        <v>0</v>
      </c>
      <c r="AB18" s="46">
        <f>VALUE(CONCATENATE(TEXT(_xlfn.RANK.EQ(R18,$R$15:$R$18),"00"),TEXT(_xlfn.RANK.EQ(U18,$U$15:$U$18),"00"),TEXT(_xlfn.RANK.EQ(X18,$X$15:$X$18),"00"),TEXT(_xlfn.RANK.EQ(AA18,$AA$15:$AA$18),"00"),TEXT(_xlfn.RANK.EQ(V18,$V$15:$V$18),"00"),TEXT(_xlfn.RANK.EQ(Y18,$Y$15:$Y$18),"00")))</f>
        <v>10101010101</v>
      </c>
      <c r="AC18" s="46">
        <f>_xlfn.RANK.EQ(AB18,$AB$15:$AB$18,-1)</f>
        <v>1</v>
      </c>
    </row>
    <row r="19" spans="1:33" ht="15.75" x14ac:dyDescent="0.25">
      <c r="A19" s="75" t="s">
        <v>17</v>
      </c>
      <c r="B19" s="75"/>
      <c r="C19" s="75" t="s">
        <v>18</v>
      </c>
      <c r="D19" s="75"/>
      <c r="E19" s="76" t="s">
        <v>19</v>
      </c>
      <c r="F19" s="76"/>
      <c r="G19" s="76"/>
      <c r="H19" s="74" t="s">
        <v>20</v>
      </c>
      <c r="I19" s="74"/>
      <c r="J19" s="74"/>
      <c r="K19" s="74" t="s">
        <v>21</v>
      </c>
      <c r="L19" s="74"/>
      <c r="M19" s="74"/>
    </row>
    <row r="20" spans="1:33" s="49" customFormat="1" ht="21.75" customHeight="1" x14ac:dyDescent="0.25">
      <c r="A20" s="77" t="str">
        <f>IF(SUM(N10:O11)=2,VLOOKUP(8,P10:Q13,2,0),"")</f>
        <v/>
      </c>
      <c r="B20" s="77"/>
      <c r="C20" s="77" t="str">
        <f>IF(SUM(N10:O11)=2,VLOOKUP(9,P10:Q13,2,0),"")</f>
        <v/>
      </c>
      <c r="D20" s="77"/>
      <c r="E20" s="16"/>
      <c r="F20" s="45" t="s">
        <v>32</v>
      </c>
      <c r="G20" s="16"/>
      <c r="H20" s="16"/>
      <c r="I20" s="45" t="s">
        <v>32</v>
      </c>
      <c r="J20" s="16"/>
      <c r="K20" s="16"/>
      <c r="L20" s="45" t="s">
        <v>32</v>
      </c>
      <c r="M20" s="1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61"/>
    </row>
    <row r="21" spans="1:33" ht="18" customHeight="1" x14ac:dyDescent="0.25">
      <c r="A21" s="77" t="str">
        <f>IF(SUM(N15:O16)=2,VLOOKUP(6,P15:Q18,2,0),"")</f>
        <v/>
      </c>
      <c r="B21" s="77"/>
      <c r="C21" s="77" t="str">
        <f>IF(SUM(N15:O16)=2,VLOOKUP(7,P15:Q18,2,0),"")</f>
        <v/>
      </c>
      <c r="D21" s="77"/>
      <c r="E21" s="16"/>
      <c r="F21" s="45" t="s">
        <v>32</v>
      </c>
      <c r="G21" s="16"/>
      <c r="H21" s="16"/>
      <c r="I21" s="45" t="s">
        <v>32</v>
      </c>
      <c r="J21" s="16"/>
      <c r="K21" s="16"/>
      <c r="L21" s="45" t="s">
        <v>32</v>
      </c>
      <c r="M21" s="16"/>
    </row>
    <row r="22" spans="1:33" ht="18" customHeight="1" x14ac:dyDescent="0.25">
      <c r="A22" s="77" t="str">
        <f>IF(SUM(N15:O16)=2,VLOOKUP(8,P15:Q18,2,0),"")</f>
        <v/>
      </c>
      <c r="B22" s="77"/>
      <c r="C22" s="77" t="str">
        <f>IF(SUM(N15:O16)=2,VLOOKUP(9,P15:Q18,2,0),"")</f>
        <v/>
      </c>
      <c r="D22" s="77"/>
      <c r="E22" s="16"/>
      <c r="F22" s="45" t="s">
        <v>32</v>
      </c>
      <c r="G22" s="16"/>
      <c r="H22" s="16"/>
      <c r="I22" s="45" t="s">
        <v>32</v>
      </c>
      <c r="J22" s="16"/>
      <c r="K22" s="16"/>
      <c r="L22" s="45" t="s">
        <v>32</v>
      </c>
      <c r="M22" s="16"/>
    </row>
    <row r="24" spans="1:33" ht="15.75" x14ac:dyDescent="0.25">
      <c r="A24" s="38" t="s">
        <v>45</v>
      </c>
      <c r="B24" s="52">
        <f>Gruppeneinteilung!C41</f>
        <v>44387</v>
      </c>
      <c r="C24" s="38"/>
      <c r="D24" s="38"/>
      <c r="E24" s="74" t="s">
        <v>16</v>
      </c>
      <c r="F24" s="74"/>
      <c r="G24" s="74"/>
      <c r="H24" s="74"/>
      <c r="I24" s="74"/>
      <c r="J24" s="74"/>
      <c r="K24" s="74"/>
      <c r="L24" s="74"/>
      <c r="M24" s="74"/>
    </row>
    <row r="25" spans="1:33" ht="15.75" x14ac:dyDescent="0.25">
      <c r="A25" s="75" t="s">
        <v>46</v>
      </c>
      <c r="B25" s="75"/>
      <c r="C25" s="75" t="s">
        <v>47</v>
      </c>
      <c r="D25" s="75"/>
      <c r="E25" s="76" t="s">
        <v>19</v>
      </c>
      <c r="F25" s="76"/>
      <c r="G25" s="76"/>
      <c r="H25" s="74" t="s">
        <v>20</v>
      </c>
      <c r="I25" s="74"/>
      <c r="J25" s="74"/>
      <c r="K25" s="74" t="s">
        <v>21</v>
      </c>
      <c r="L25" s="74"/>
      <c r="M25" s="74"/>
    </row>
    <row r="26" spans="1:33" ht="15.75" x14ac:dyDescent="0.25">
      <c r="A26" s="77" t="str">
        <f>IF(SUM(N10:O11)=2,VLOOKUP(6,P10:Q13,2,0),"")</f>
        <v/>
      </c>
      <c r="B26" s="77"/>
      <c r="C26" s="77" t="str">
        <f>IF(SUM(N10:O11)=2,VLOOKUP(7,P10:Q13,2,0),"")</f>
        <v/>
      </c>
      <c r="D26" s="77"/>
      <c r="E26" s="16"/>
      <c r="F26" s="45" t="s">
        <v>32</v>
      </c>
      <c r="G26" s="16"/>
      <c r="H26" s="16"/>
      <c r="I26" s="45" t="s">
        <v>32</v>
      </c>
      <c r="J26" s="16"/>
      <c r="K26" s="16"/>
      <c r="L26" s="45" t="s">
        <v>32</v>
      </c>
      <c r="M26" s="16"/>
    </row>
    <row r="30" spans="1:33" ht="23.25" x14ac:dyDescent="0.35">
      <c r="A30" s="79" t="str">
        <f>A5</f>
        <v>Bregenzerwälder Mannschaftsmeisterschaft 2021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</row>
    <row r="31" spans="1:33" ht="23.25" x14ac:dyDescent="0.35">
      <c r="A31" s="79" t="s">
        <v>48</v>
      </c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</row>
    <row r="33" spans="1:4" ht="21" x14ac:dyDescent="0.35">
      <c r="A33" s="62">
        <v>1</v>
      </c>
      <c r="B33" s="80" t="str">
        <f>IF(E26="","",IF(E26&gt;G26,A26,C26))</f>
        <v/>
      </c>
      <c r="C33" s="80"/>
      <c r="D33" s="80"/>
    </row>
    <row r="34" spans="1:4" ht="21" x14ac:dyDescent="0.35">
      <c r="A34" s="62">
        <v>2</v>
      </c>
      <c r="B34" s="80" t="str">
        <f>IF(E26="","",IF(G26&lt;E26,C26,A26))</f>
        <v/>
      </c>
      <c r="C34" s="80"/>
      <c r="D34" s="80"/>
    </row>
    <row r="35" spans="1:4" ht="21" x14ac:dyDescent="0.35">
      <c r="A35" s="62">
        <v>3</v>
      </c>
      <c r="B35" s="80" t="str">
        <f>IF(E20="","",IF(E20&gt;G20,A20,C20))</f>
        <v/>
      </c>
      <c r="C35" s="80"/>
      <c r="D35" s="80"/>
    </row>
    <row r="36" spans="1:4" ht="21" x14ac:dyDescent="0.35">
      <c r="A36" s="62">
        <v>4</v>
      </c>
      <c r="B36" s="80" t="str">
        <f>IF(E20="","",IF(E20&gt;G20,C20,A20))</f>
        <v/>
      </c>
      <c r="C36" s="80"/>
      <c r="D36" s="80"/>
    </row>
    <row r="37" spans="1:4" ht="21" x14ac:dyDescent="0.35">
      <c r="A37" s="62">
        <v>5</v>
      </c>
      <c r="B37" s="80" t="str">
        <f>IF(E21="","",IF(E21&gt;G21,A21,C21))</f>
        <v/>
      </c>
      <c r="C37" s="80"/>
      <c r="D37" s="80"/>
    </row>
    <row r="38" spans="1:4" ht="21" x14ac:dyDescent="0.35">
      <c r="A38" s="62">
        <v>6</v>
      </c>
      <c r="B38" s="80" t="str">
        <f>IF(E21="","",IF(E21&gt;G21,C21,A21))</f>
        <v/>
      </c>
      <c r="C38" s="80"/>
      <c r="D38" s="80"/>
    </row>
    <row r="39" spans="1:4" ht="21" x14ac:dyDescent="0.35">
      <c r="A39" s="62">
        <v>7</v>
      </c>
      <c r="B39" s="80" t="str">
        <f>IF(E22="","",IF(E22&gt;G22,A22,C22))</f>
        <v/>
      </c>
      <c r="C39" s="80"/>
      <c r="D39" s="80"/>
    </row>
    <row r="40" spans="1:4" ht="21" x14ac:dyDescent="0.35">
      <c r="A40" s="62">
        <v>8</v>
      </c>
      <c r="B40" s="80" t="str">
        <f>IF(E22="","",IF(E22&gt;G22,C22,A22))</f>
        <v/>
      </c>
      <c r="C40" s="80"/>
      <c r="D40" s="80"/>
    </row>
  </sheetData>
  <sheetProtection sheet="1" objects="1" scenarios="1"/>
  <mergeCells count="52">
    <mergeCell ref="B39:D39"/>
    <mergeCell ref="B40:D40"/>
    <mergeCell ref="B34:D34"/>
    <mergeCell ref="B35:D35"/>
    <mergeCell ref="B36:D36"/>
    <mergeCell ref="B37:D37"/>
    <mergeCell ref="B38:D38"/>
    <mergeCell ref="A26:B26"/>
    <mergeCell ref="C26:D26"/>
    <mergeCell ref="A30:M30"/>
    <mergeCell ref="A31:M31"/>
    <mergeCell ref="B33:D33"/>
    <mergeCell ref="E24:M24"/>
    <mergeCell ref="A25:B25"/>
    <mergeCell ref="C25:D25"/>
    <mergeCell ref="E25:G25"/>
    <mergeCell ref="H25:J25"/>
    <mergeCell ref="K25:M25"/>
    <mergeCell ref="A20:B20"/>
    <mergeCell ref="C20:D20"/>
    <mergeCell ref="A21:B21"/>
    <mergeCell ref="C21:D21"/>
    <mergeCell ref="A22:B22"/>
    <mergeCell ref="C22:D22"/>
    <mergeCell ref="A19:B19"/>
    <mergeCell ref="C19:D19"/>
    <mergeCell ref="E19:G19"/>
    <mergeCell ref="H19:J19"/>
    <mergeCell ref="K19:M19"/>
    <mergeCell ref="A15:B15"/>
    <mergeCell ref="C15:D15"/>
    <mergeCell ref="A16:B16"/>
    <mergeCell ref="C16:D16"/>
    <mergeCell ref="E18:M18"/>
    <mergeCell ref="A14:B14"/>
    <mergeCell ref="C14:D14"/>
    <mergeCell ref="E14:G14"/>
    <mergeCell ref="H14:J14"/>
    <mergeCell ref="K14:M14"/>
    <mergeCell ref="A10:B10"/>
    <mergeCell ref="C10:D10"/>
    <mergeCell ref="A11:B11"/>
    <mergeCell ref="C11:D11"/>
    <mergeCell ref="E13:M13"/>
    <mergeCell ref="A5:M5"/>
    <mergeCell ref="A6:M6"/>
    <mergeCell ref="E8:M8"/>
    <mergeCell ref="A9:B9"/>
    <mergeCell ref="C9:D9"/>
    <mergeCell ref="E9:G9"/>
    <mergeCell ref="H9:J9"/>
    <mergeCell ref="K9:M9"/>
  </mergeCells>
  <printOptions horizontalCentered="1" verticalCentered="1"/>
  <pageMargins left="0.196527777777778" right="0.196527777777778" top="0.39374999999999999" bottom="0.39374999999999999" header="0.51180555555555496" footer="0.51180555555555496"/>
  <pageSetup paperSize="9" firstPageNumber="0" orientation="portrait" horizontalDpi="300" verticalDpi="300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4:AMK40"/>
  <sheetViews>
    <sheetView showGridLines="0" showZeros="0" topLeftCell="A28" zoomScaleNormal="100" workbookViewId="0">
      <selection activeCell="H46" sqref="H46"/>
    </sheetView>
  </sheetViews>
  <sheetFormatPr baseColWidth="10" defaultColWidth="9.140625" defaultRowHeight="15" x14ac:dyDescent="0.25"/>
  <cols>
    <col min="1" max="4" width="15.28515625" style="35" customWidth="1"/>
    <col min="5" max="5" width="5.28515625" style="35" customWidth="1"/>
    <col min="6" max="6" width="1.85546875" style="35" customWidth="1"/>
    <col min="7" max="8" width="5.28515625" style="35" customWidth="1"/>
    <col min="9" max="9" width="1.85546875" style="35" customWidth="1"/>
    <col min="10" max="11" width="5.28515625" style="35" customWidth="1"/>
    <col min="12" max="12" width="1.85546875" style="35" customWidth="1"/>
    <col min="13" max="13" width="5.28515625" style="35" customWidth="1"/>
    <col min="14" max="32" width="2.28515625" style="36" customWidth="1"/>
    <col min="33" max="33" width="11.42578125" style="58"/>
    <col min="34" max="1025" width="11.42578125" style="35"/>
  </cols>
  <sheetData>
    <row r="4" spans="1:33" ht="7.5" customHeight="1" x14ac:dyDescent="0.25"/>
    <row r="5" spans="1:33" ht="34.5" customHeight="1" x14ac:dyDescent="0.4">
      <c r="A5" s="72" t="str">
        <f>Gruppeneinteilung!A8</f>
        <v>Bregenzerwälder Mannschaftsmeisterschaft 2021</v>
      </c>
      <c r="B5" s="72"/>
      <c r="C5" s="72"/>
      <c r="D5" s="72"/>
      <c r="E5" s="72"/>
      <c r="F5" s="72"/>
      <c r="G5" s="72"/>
      <c r="H5" s="72"/>
      <c r="I5" s="72"/>
      <c r="J5" s="72"/>
      <c r="K5" s="72"/>
      <c r="L5" s="72"/>
      <c r="M5" s="72"/>
    </row>
    <row r="6" spans="1:33" ht="21" x14ac:dyDescent="0.35">
      <c r="A6" s="73" t="s">
        <v>49</v>
      </c>
      <c r="B6" s="73"/>
      <c r="C6" s="73"/>
      <c r="D6" s="73"/>
      <c r="E6" s="73"/>
      <c r="F6" s="73"/>
      <c r="G6" s="73"/>
      <c r="H6" s="73"/>
      <c r="I6" s="73"/>
      <c r="J6" s="73"/>
      <c r="K6" s="73"/>
      <c r="L6" s="73"/>
      <c r="M6" s="73"/>
    </row>
    <row r="8" spans="1:33" s="38" customFormat="1" ht="15.75" x14ac:dyDescent="0.25">
      <c r="A8" s="38" t="s">
        <v>42</v>
      </c>
      <c r="B8" s="52">
        <f>Gruppeneinteilung!C39</f>
        <v>44366</v>
      </c>
      <c r="E8" s="74" t="s">
        <v>16</v>
      </c>
      <c r="F8" s="74"/>
      <c r="G8" s="74"/>
      <c r="H8" s="74"/>
      <c r="I8" s="74"/>
      <c r="J8" s="74"/>
      <c r="K8" s="74"/>
      <c r="L8" s="74"/>
      <c r="M8" s="74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59"/>
    </row>
    <row r="9" spans="1:33" s="44" customFormat="1" ht="15.75" x14ac:dyDescent="0.25">
      <c r="A9" s="75" t="s">
        <v>17</v>
      </c>
      <c r="B9" s="75"/>
      <c r="C9" s="75" t="s">
        <v>18</v>
      </c>
      <c r="D9" s="75"/>
      <c r="E9" s="76" t="s">
        <v>19</v>
      </c>
      <c r="F9" s="76"/>
      <c r="G9" s="76"/>
      <c r="H9" s="74" t="s">
        <v>20</v>
      </c>
      <c r="I9" s="74"/>
      <c r="J9" s="74"/>
      <c r="K9" s="74" t="s">
        <v>21</v>
      </c>
      <c r="L9" s="74"/>
      <c r="M9" s="74"/>
      <c r="N9" s="42"/>
      <c r="O9" s="42"/>
      <c r="P9" s="42" t="s">
        <v>22</v>
      </c>
      <c r="Q9" s="42"/>
      <c r="R9" s="40" t="s">
        <v>23</v>
      </c>
      <c r="S9" s="40" t="s">
        <v>24</v>
      </c>
      <c r="T9" s="40" t="s">
        <v>25</v>
      </c>
      <c r="U9" s="40" t="s">
        <v>19</v>
      </c>
      <c r="V9" s="40" t="s">
        <v>26</v>
      </c>
      <c r="W9" s="40" t="s">
        <v>27</v>
      </c>
      <c r="X9" s="40" t="s">
        <v>20</v>
      </c>
      <c r="Y9" s="40" t="s">
        <v>28</v>
      </c>
      <c r="Z9" s="40" t="s">
        <v>29</v>
      </c>
      <c r="AA9" s="40" t="s">
        <v>30</v>
      </c>
      <c r="AB9" s="40" t="s">
        <v>31</v>
      </c>
      <c r="AC9" s="42" t="s">
        <v>22</v>
      </c>
      <c r="AD9" s="42"/>
      <c r="AE9" s="42"/>
      <c r="AF9" s="42"/>
      <c r="AG9" s="60"/>
    </row>
    <row r="10" spans="1:33" s="49" customFormat="1" ht="21.75" customHeight="1" x14ac:dyDescent="0.25">
      <c r="A10" s="77" t="str">
        <f>'Spielplan B1'!AF24</f>
        <v/>
      </c>
      <c r="B10" s="77"/>
      <c r="C10" s="77" t="str">
        <f>'Spielplan B2'!AF25</f>
        <v/>
      </c>
      <c r="D10" s="77"/>
      <c r="E10" s="16"/>
      <c r="F10" s="45" t="s">
        <v>32</v>
      </c>
      <c r="G10" s="16"/>
      <c r="H10" s="16"/>
      <c r="I10" s="45" t="s">
        <v>32</v>
      </c>
      <c r="J10" s="16"/>
      <c r="K10" s="16"/>
      <c r="L10" s="45" t="s">
        <v>32</v>
      </c>
      <c r="M10" s="16"/>
      <c r="N10" s="46">
        <f>IF(E10&gt;G10,1,0)</f>
        <v>0</v>
      </c>
      <c r="O10" s="46">
        <f>IF(G10&gt;E10,1,0)</f>
        <v>0</v>
      </c>
      <c r="P10" s="46">
        <f>_xlfn.RANK.EQ(AB10,$AB$10:$AB$13,-1)+5</f>
        <v>6</v>
      </c>
      <c r="Q10" s="46" t="str">
        <f>A10</f>
        <v/>
      </c>
      <c r="R10" s="46">
        <f>N10</f>
        <v>0</v>
      </c>
      <c r="S10" s="46">
        <f>E10</f>
        <v>0</v>
      </c>
      <c r="T10" s="46">
        <f>G10</f>
        <v>0</v>
      </c>
      <c r="U10" s="46">
        <f>S10-T10</f>
        <v>0</v>
      </c>
      <c r="V10" s="46">
        <f>H10</f>
        <v>0</v>
      </c>
      <c r="W10" s="46">
        <f>J10</f>
        <v>0</v>
      </c>
      <c r="X10" s="46">
        <f>V10-W10</f>
        <v>0</v>
      </c>
      <c r="Y10" s="46">
        <f>K10</f>
        <v>0</v>
      </c>
      <c r="Z10" s="46">
        <f>M10</f>
        <v>0</v>
      </c>
      <c r="AA10" s="46">
        <f>Y10-Z10</f>
        <v>0</v>
      </c>
      <c r="AB10" s="46">
        <f>VALUE(CONCATENATE(TEXT(_xlfn.RANK.EQ(R10,$R$10:$R$13),"00"),TEXT(_xlfn.RANK.EQ(U10,$U$10:$U$13),"00"),TEXT(_xlfn.RANK.EQ(X10,$X$10:$X$13),"00"),TEXT(_xlfn.RANK.EQ(AA10,$AA$10:$AA$13),"00"),TEXT(_xlfn.RANK.EQ(V10,$V$10:$V$13),"00"),TEXT(_xlfn.RANK.EQ(Y10,$Y$10:$Y$13),"00")))</f>
        <v>10101010101</v>
      </c>
      <c r="AC10" s="46">
        <f>_xlfn.RANK.EQ(AB10,$AB$10:$AB$13,-1)</f>
        <v>1</v>
      </c>
      <c r="AD10" s="46"/>
      <c r="AE10" s="46"/>
      <c r="AF10" s="46"/>
      <c r="AG10" s="61"/>
    </row>
    <row r="11" spans="1:33" s="49" customFormat="1" ht="21.75" customHeight="1" x14ac:dyDescent="0.25">
      <c r="A11" s="77" t="str">
        <f>'Spielplan B2'!AF24</f>
        <v/>
      </c>
      <c r="B11" s="77"/>
      <c r="C11" s="77" t="str">
        <f>'Spielplan B1'!AF25</f>
        <v/>
      </c>
      <c r="D11" s="77"/>
      <c r="E11" s="16"/>
      <c r="F11" s="45" t="s">
        <v>32</v>
      </c>
      <c r="G11" s="16"/>
      <c r="H11" s="16"/>
      <c r="I11" s="45" t="s">
        <v>32</v>
      </c>
      <c r="J11" s="16"/>
      <c r="K11" s="16"/>
      <c r="L11" s="45" t="s">
        <v>32</v>
      </c>
      <c r="M11" s="16"/>
      <c r="N11" s="46">
        <f>IF(E11&gt;G11,1,0)</f>
        <v>0</v>
      </c>
      <c r="O11" s="46">
        <f>IF(G11&gt;E11,1,0)</f>
        <v>0</v>
      </c>
      <c r="P11" s="46">
        <f>_xlfn.RANK.EQ(AB11,$AB$10:$AB$13,-1)+5</f>
        <v>6</v>
      </c>
      <c r="Q11" s="46" t="str">
        <f>C10</f>
        <v/>
      </c>
      <c r="R11" s="46">
        <f>O10</f>
        <v>0</v>
      </c>
      <c r="S11" s="46">
        <f>G10</f>
        <v>0</v>
      </c>
      <c r="T11" s="46">
        <f>E10</f>
        <v>0</v>
      </c>
      <c r="U11" s="46">
        <f>S11-T11</f>
        <v>0</v>
      </c>
      <c r="V11" s="46">
        <f>J10</f>
        <v>0</v>
      </c>
      <c r="W11" s="46">
        <f>H10</f>
        <v>0</v>
      </c>
      <c r="X11" s="46">
        <f>V11-W11</f>
        <v>0</v>
      </c>
      <c r="Y11" s="46">
        <f>M10</f>
        <v>0</v>
      </c>
      <c r="Z11" s="46">
        <f>K10</f>
        <v>0</v>
      </c>
      <c r="AA11" s="46">
        <f>Y11-Z11</f>
        <v>0</v>
      </c>
      <c r="AB11" s="46">
        <f>VALUE(CONCATENATE(TEXT(_xlfn.RANK.EQ(R11,$R$10:$R$13),"00"),TEXT(_xlfn.RANK.EQ(U11,$U$10:$U$13),"00"),TEXT(_xlfn.RANK.EQ(X11,$X$10:$X$13),"00"),TEXT(_xlfn.RANK.EQ(AA11,$AA$10:$AA$13),"00"),TEXT(_xlfn.RANK.EQ(V11,$V$10:$V$13),"00"),TEXT(_xlfn.RANK.EQ(Y11,$Y$10:$Y$13),"00")))</f>
        <v>10101010101</v>
      </c>
      <c r="AC11" s="46">
        <f>_xlfn.RANK.EQ(AB11,$AB$10:$AB$13,-1)</f>
        <v>1</v>
      </c>
      <c r="AD11" s="46"/>
      <c r="AE11" s="46"/>
      <c r="AF11" s="46"/>
      <c r="AG11" s="61"/>
    </row>
    <row r="12" spans="1:33" x14ac:dyDescent="0.25">
      <c r="P12" s="36">
        <f>_xlfn.RANK.EQ(AB12,$AB$10:$AB$13,-1)+5</f>
        <v>6</v>
      </c>
      <c r="Q12" s="36" t="str">
        <f>A11</f>
        <v/>
      </c>
      <c r="R12" s="36">
        <f>N11</f>
        <v>0</v>
      </c>
      <c r="S12" s="36">
        <f>E11</f>
        <v>0</v>
      </c>
      <c r="T12" s="36">
        <f>G11</f>
        <v>0</v>
      </c>
      <c r="U12" s="36">
        <f>S12-T12</f>
        <v>0</v>
      </c>
      <c r="V12" s="36">
        <f>H11</f>
        <v>0</v>
      </c>
      <c r="W12" s="36">
        <f>J11</f>
        <v>0</v>
      </c>
      <c r="X12" s="36">
        <f>V12-W12</f>
        <v>0</v>
      </c>
      <c r="Y12" s="36">
        <f>K11</f>
        <v>0</v>
      </c>
      <c r="Z12" s="36">
        <f>M11</f>
        <v>0</v>
      </c>
      <c r="AA12" s="36">
        <f>Y12-Z12</f>
        <v>0</v>
      </c>
      <c r="AB12" s="36">
        <f>VALUE(CONCATENATE(TEXT(_xlfn.RANK.EQ(R12,$R$10:$R$13),"00"),TEXT(_xlfn.RANK.EQ(U12,$U$10:$U$13),"00"),TEXT(_xlfn.RANK.EQ(X12,$X$10:$X$13),"00"),TEXT(_xlfn.RANK.EQ(AA12,$AA$10:$AA$13),"00"),TEXT(_xlfn.RANK.EQ(V12,$V$10:$V$13),"00"),TEXT(_xlfn.RANK.EQ(Y12,$Y$10:$Y$13),"00")))</f>
        <v>10101010101</v>
      </c>
      <c r="AC12" s="36">
        <f>_xlfn.RANK.EQ(AB12,$AB$10:$AB$13,-1)</f>
        <v>1</v>
      </c>
    </row>
    <row r="13" spans="1:33" ht="15.75" x14ac:dyDescent="0.25">
      <c r="A13" s="38" t="s">
        <v>43</v>
      </c>
      <c r="B13" s="52">
        <f>B8</f>
        <v>44366</v>
      </c>
      <c r="C13" s="38"/>
      <c r="D13" s="38"/>
      <c r="E13" s="74" t="s">
        <v>16</v>
      </c>
      <c r="F13" s="74"/>
      <c r="G13" s="74"/>
      <c r="H13" s="74"/>
      <c r="I13" s="74"/>
      <c r="J13" s="74"/>
      <c r="K13" s="74"/>
      <c r="L13" s="74"/>
      <c r="M13" s="74"/>
      <c r="P13" s="36">
        <f>_xlfn.RANK.EQ(AB13,$AB$10:$AB$13,-1)+5</f>
        <v>6</v>
      </c>
      <c r="Q13" s="36" t="str">
        <f>C11</f>
        <v/>
      </c>
      <c r="R13" s="36">
        <f>O11</f>
        <v>0</v>
      </c>
      <c r="S13" s="36">
        <f>G11</f>
        <v>0</v>
      </c>
      <c r="T13" s="36">
        <f>E11</f>
        <v>0</v>
      </c>
      <c r="U13" s="36">
        <f>S13-T13</f>
        <v>0</v>
      </c>
      <c r="V13" s="36">
        <f>J11</f>
        <v>0</v>
      </c>
      <c r="W13" s="36">
        <f>H11</f>
        <v>0</v>
      </c>
      <c r="X13" s="36">
        <f>V13-W13</f>
        <v>0</v>
      </c>
      <c r="Y13" s="36">
        <f>M11</f>
        <v>0</v>
      </c>
      <c r="Z13" s="36">
        <f>K11</f>
        <v>0</v>
      </c>
      <c r="AA13" s="36">
        <f>Y13-Z13</f>
        <v>0</v>
      </c>
      <c r="AB13" s="36">
        <f>VALUE(CONCATENATE(TEXT(_xlfn.RANK.EQ(R13,$R$10:$R$13),"00"),TEXT(_xlfn.RANK.EQ(U13,$U$10:$U$13),"00"),TEXT(_xlfn.RANK.EQ(X13,$X$10:$X$13),"00"),TEXT(_xlfn.RANK.EQ(AA13,$AA$10:$AA$13),"00"),TEXT(_xlfn.RANK.EQ(V13,$V$10:$V$13),"00"),TEXT(_xlfn.RANK.EQ(Y13,$Y$10:$Y$13),"00")))</f>
        <v>10101010101</v>
      </c>
      <c r="AC13" s="36">
        <f>_xlfn.RANK.EQ(AB13,$AB$10:$AB$13,-1)</f>
        <v>1</v>
      </c>
    </row>
    <row r="14" spans="1:33" ht="15.75" x14ac:dyDescent="0.25">
      <c r="A14" s="75" t="s">
        <v>17</v>
      </c>
      <c r="B14" s="75"/>
      <c r="C14" s="75" t="s">
        <v>18</v>
      </c>
      <c r="D14" s="75"/>
      <c r="E14" s="76" t="s">
        <v>19</v>
      </c>
      <c r="F14" s="76"/>
      <c r="G14" s="76"/>
      <c r="H14" s="74" t="s">
        <v>20</v>
      </c>
      <c r="I14" s="74"/>
      <c r="J14" s="74"/>
      <c r="K14" s="74" t="s">
        <v>21</v>
      </c>
      <c r="L14" s="74"/>
      <c r="M14" s="74"/>
      <c r="N14" s="42"/>
      <c r="O14" s="42"/>
      <c r="P14" s="42" t="s">
        <v>22</v>
      </c>
      <c r="Q14" s="42"/>
      <c r="R14" s="40" t="s">
        <v>23</v>
      </c>
      <c r="S14" s="40" t="s">
        <v>24</v>
      </c>
      <c r="T14" s="40" t="s">
        <v>25</v>
      </c>
      <c r="U14" s="40" t="s">
        <v>19</v>
      </c>
      <c r="V14" s="40" t="s">
        <v>26</v>
      </c>
      <c r="W14" s="40" t="s">
        <v>27</v>
      </c>
      <c r="X14" s="40" t="s">
        <v>20</v>
      </c>
      <c r="Y14" s="40" t="s">
        <v>28</v>
      </c>
      <c r="Z14" s="40" t="s">
        <v>29</v>
      </c>
      <c r="AA14" s="40" t="s">
        <v>30</v>
      </c>
      <c r="AB14" s="40" t="s">
        <v>31</v>
      </c>
      <c r="AC14" s="42" t="s">
        <v>22</v>
      </c>
    </row>
    <row r="15" spans="1:33" s="49" customFormat="1" ht="21.75" customHeight="1" x14ac:dyDescent="0.25">
      <c r="A15" s="77" t="str">
        <f>'Spielplan B1'!AF26</f>
        <v/>
      </c>
      <c r="B15" s="77"/>
      <c r="C15" s="77" t="str">
        <f>'Spielplan B2'!AF27</f>
        <v/>
      </c>
      <c r="D15" s="77"/>
      <c r="E15" s="16"/>
      <c r="F15" s="45" t="s">
        <v>32</v>
      </c>
      <c r="G15" s="16"/>
      <c r="H15" s="16"/>
      <c r="I15" s="45" t="s">
        <v>32</v>
      </c>
      <c r="J15" s="16"/>
      <c r="K15" s="16"/>
      <c r="L15" s="45" t="s">
        <v>32</v>
      </c>
      <c r="M15" s="16"/>
      <c r="N15" s="46">
        <f>IF(E15&gt;G15,1,0)</f>
        <v>0</v>
      </c>
      <c r="O15" s="46">
        <f>IF(G15&gt;E15,1,0)</f>
        <v>0</v>
      </c>
      <c r="P15" s="46">
        <f>_xlfn.RANK.EQ(AB15,$AB$15:$AB$18,-1)+5</f>
        <v>6</v>
      </c>
      <c r="Q15" s="46" t="str">
        <f>A15</f>
        <v/>
      </c>
      <c r="R15" s="46">
        <f>N15</f>
        <v>0</v>
      </c>
      <c r="S15" s="46">
        <f>E15</f>
        <v>0</v>
      </c>
      <c r="T15" s="46">
        <f>G15</f>
        <v>0</v>
      </c>
      <c r="U15" s="46">
        <f>S15-T15</f>
        <v>0</v>
      </c>
      <c r="V15" s="46">
        <f>H15</f>
        <v>0</v>
      </c>
      <c r="W15" s="46">
        <f>J15</f>
        <v>0</v>
      </c>
      <c r="X15" s="46">
        <f>V15-W15</f>
        <v>0</v>
      </c>
      <c r="Y15" s="46">
        <f>K15</f>
        <v>0</v>
      </c>
      <c r="Z15" s="46">
        <f>M15</f>
        <v>0</v>
      </c>
      <c r="AA15" s="46">
        <f>Y15-Z15</f>
        <v>0</v>
      </c>
      <c r="AB15" s="46">
        <f>VALUE(CONCATENATE(TEXT(_xlfn.RANK.EQ(R15,$R$15:$R$18),"00"),TEXT(_xlfn.RANK.EQ(U15,$U$15:$U$18),"00"),TEXT(_xlfn.RANK.EQ(X15,$X$15:$X$18),"00"),TEXT(_xlfn.RANK.EQ(AA15,$AA$15:$AA$18),"00"),TEXT(_xlfn.RANK.EQ(V15,$V$15:$V$18),"00"),TEXT(_xlfn.RANK.EQ(Y15,$Y$15:$Y$18),"00")))</f>
        <v>10101010101</v>
      </c>
      <c r="AC15" s="46">
        <f>_xlfn.RANK.EQ(AB15,$AB$15:$AB$18,-1)</f>
        <v>1</v>
      </c>
      <c r="AD15" s="46"/>
      <c r="AE15" s="46"/>
      <c r="AF15" s="46"/>
      <c r="AG15" s="61"/>
    </row>
    <row r="16" spans="1:33" s="49" customFormat="1" ht="21.75" customHeight="1" x14ac:dyDescent="0.25">
      <c r="A16" s="77" t="str">
        <f>'Spielplan B2'!AF26</f>
        <v/>
      </c>
      <c r="B16" s="77"/>
      <c r="C16" s="77" t="str">
        <f>'Spielplan B1'!AF27</f>
        <v/>
      </c>
      <c r="D16" s="77"/>
      <c r="E16" s="16"/>
      <c r="F16" s="45" t="s">
        <v>32</v>
      </c>
      <c r="G16" s="16"/>
      <c r="H16" s="16"/>
      <c r="I16" s="45" t="s">
        <v>32</v>
      </c>
      <c r="J16" s="16"/>
      <c r="K16" s="16"/>
      <c r="L16" s="45" t="s">
        <v>32</v>
      </c>
      <c r="M16" s="16"/>
      <c r="N16" s="46">
        <f>IF(E16&gt;G16,1,0)</f>
        <v>0</v>
      </c>
      <c r="O16" s="46">
        <f>IF(G16&gt;E16,1,0)</f>
        <v>0</v>
      </c>
      <c r="P16" s="46">
        <f>_xlfn.RANK.EQ(AB16,$AB$15:$AB$18,-1)+5</f>
        <v>6</v>
      </c>
      <c r="Q16" s="46" t="str">
        <f>C15</f>
        <v/>
      </c>
      <c r="R16" s="46">
        <f>O15</f>
        <v>0</v>
      </c>
      <c r="S16" s="46">
        <f>G15</f>
        <v>0</v>
      </c>
      <c r="T16" s="46">
        <f>E15</f>
        <v>0</v>
      </c>
      <c r="U16" s="46">
        <f>S16-T16</f>
        <v>0</v>
      </c>
      <c r="V16" s="46">
        <f>J15</f>
        <v>0</v>
      </c>
      <c r="W16" s="46">
        <f>H15</f>
        <v>0</v>
      </c>
      <c r="X16" s="46">
        <f>V16-W16</f>
        <v>0</v>
      </c>
      <c r="Y16" s="46">
        <f>M15</f>
        <v>0</v>
      </c>
      <c r="Z16" s="46">
        <f>K15</f>
        <v>0</v>
      </c>
      <c r="AA16" s="46">
        <f>Y16-Z16</f>
        <v>0</v>
      </c>
      <c r="AB16" s="46">
        <f>VALUE(CONCATENATE(TEXT(_xlfn.RANK.EQ(R16,$R$15:$R$18),"00"),TEXT(_xlfn.RANK.EQ(U16,$U$15:$U$18),"00"),TEXT(_xlfn.RANK.EQ(X16,$X$15:$X$18),"00"),TEXT(_xlfn.RANK.EQ(AA16,$AA$15:$AA$18),"00"),TEXT(_xlfn.RANK.EQ(V16,$V$15:$V$18),"00"),TEXT(_xlfn.RANK.EQ(Y16,$Y$15:$Y$18),"00")))</f>
        <v>10101010101</v>
      </c>
      <c r="AC16" s="46">
        <f>_xlfn.RANK.EQ(AB16,$AB$15:$AB$18,-1)</f>
        <v>1</v>
      </c>
      <c r="AD16" s="46"/>
      <c r="AE16" s="46"/>
      <c r="AF16" s="46"/>
      <c r="AG16" s="61"/>
    </row>
    <row r="17" spans="1:33" x14ac:dyDescent="0.25">
      <c r="P17" s="46">
        <f>_xlfn.RANK.EQ(AB17,$AB$15:$AB$18,-1)+5</f>
        <v>6</v>
      </c>
      <c r="Q17" s="36" t="str">
        <f>A16</f>
        <v/>
      </c>
      <c r="R17" s="36">
        <f>N16</f>
        <v>0</v>
      </c>
      <c r="S17" s="36">
        <f>E16</f>
        <v>0</v>
      </c>
      <c r="T17" s="36">
        <f>G16</f>
        <v>0</v>
      </c>
      <c r="U17" s="36">
        <f>S17-T17</f>
        <v>0</v>
      </c>
      <c r="V17" s="36">
        <f>H16</f>
        <v>0</v>
      </c>
      <c r="W17" s="36">
        <f>J16</f>
        <v>0</v>
      </c>
      <c r="X17" s="36">
        <f>V17-W17</f>
        <v>0</v>
      </c>
      <c r="Y17" s="36">
        <f>K16</f>
        <v>0</v>
      </c>
      <c r="Z17" s="36">
        <f>M16</f>
        <v>0</v>
      </c>
      <c r="AA17" s="36">
        <f>Y17-Z17</f>
        <v>0</v>
      </c>
      <c r="AB17" s="46">
        <f>VALUE(CONCATENATE(TEXT(_xlfn.RANK.EQ(R17,$R$15:$R$18),"00"),TEXT(_xlfn.RANK.EQ(U17,$U$15:$U$18),"00"),TEXT(_xlfn.RANK.EQ(X17,$X$15:$X$18),"00"),TEXT(_xlfn.RANK.EQ(AA17,$AA$15:$AA$18),"00"),TEXT(_xlfn.RANK.EQ(V17,$V$15:$V$18),"00"),TEXT(_xlfn.RANK.EQ(Y17,$Y$15:$Y$18),"00")))</f>
        <v>10101010101</v>
      </c>
      <c r="AC17" s="46">
        <f>_xlfn.RANK.EQ(AB17,$AB$15:$AB$18,-1)</f>
        <v>1</v>
      </c>
    </row>
    <row r="18" spans="1:33" ht="15.75" x14ac:dyDescent="0.25">
      <c r="A18" s="38" t="s">
        <v>44</v>
      </c>
      <c r="B18" s="52">
        <f>Gruppeneinteilung!C40</f>
        <v>44373</v>
      </c>
      <c r="C18" s="38"/>
      <c r="D18" s="38"/>
      <c r="E18" s="74" t="s">
        <v>16</v>
      </c>
      <c r="F18" s="74"/>
      <c r="G18" s="74"/>
      <c r="H18" s="74"/>
      <c r="I18" s="74"/>
      <c r="J18" s="74"/>
      <c r="K18" s="74"/>
      <c r="L18" s="74"/>
      <c r="M18" s="74"/>
      <c r="P18" s="46">
        <f>_xlfn.RANK.EQ(AB18,$AB$15:$AB$18,-1)+5</f>
        <v>6</v>
      </c>
      <c r="Q18" s="36" t="str">
        <f>C16</f>
        <v/>
      </c>
      <c r="R18" s="36">
        <f>O16</f>
        <v>0</v>
      </c>
      <c r="S18" s="36">
        <f>G16</f>
        <v>0</v>
      </c>
      <c r="T18" s="36">
        <f>E16</f>
        <v>0</v>
      </c>
      <c r="U18" s="36">
        <f>S18-T18</f>
        <v>0</v>
      </c>
      <c r="V18" s="36">
        <f>J16</f>
        <v>0</v>
      </c>
      <c r="W18" s="36">
        <f>H16</f>
        <v>0</v>
      </c>
      <c r="X18" s="36">
        <f>V18-W18</f>
        <v>0</v>
      </c>
      <c r="Y18" s="36">
        <f>M16</f>
        <v>0</v>
      </c>
      <c r="Z18" s="36">
        <f>K16</f>
        <v>0</v>
      </c>
      <c r="AA18" s="36">
        <f>Y18-Z18</f>
        <v>0</v>
      </c>
      <c r="AB18" s="46">
        <f>VALUE(CONCATENATE(TEXT(_xlfn.RANK.EQ(R18,$R$15:$R$18),"00"),TEXT(_xlfn.RANK.EQ(U18,$U$15:$U$18),"00"),TEXT(_xlfn.RANK.EQ(X18,$X$15:$X$18),"00"),TEXT(_xlfn.RANK.EQ(AA18,$AA$15:$AA$18),"00"),TEXT(_xlfn.RANK.EQ(V18,$V$15:$V$18),"00"),TEXT(_xlfn.RANK.EQ(Y18,$Y$15:$Y$18),"00")))</f>
        <v>10101010101</v>
      </c>
      <c r="AC18" s="46">
        <f>_xlfn.RANK.EQ(AB18,$AB$15:$AB$18,-1)</f>
        <v>1</v>
      </c>
    </row>
    <row r="19" spans="1:33" ht="15.75" x14ac:dyDescent="0.25">
      <c r="A19" s="75" t="s">
        <v>17</v>
      </c>
      <c r="B19" s="75"/>
      <c r="C19" s="75" t="s">
        <v>18</v>
      </c>
      <c r="D19" s="75"/>
      <c r="E19" s="76" t="s">
        <v>19</v>
      </c>
      <c r="F19" s="76"/>
      <c r="G19" s="76"/>
      <c r="H19" s="74" t="s">
        <v>20</v>
      </c>
      <c r="I19" s="74"/>
      <c r="J19" s="74"/>
      <c r="K19" s="74" t="s">
        <v>21</v>
      </c>
      <c r="L19" s="74"/>
      <c r="M19" s="74"/>
    </row>
    <row r="20" spans="1:33" s="49" customFormat="1" ht="21.75" customHeight="1" x14ac:dyDescent="0.25">
      <c r="A20" s="77" t="str">
        <f>IF(SUM(N10:O11)=2,VLOOKUP(8,P10:Q13,2,0),"")</f>
        <v/>
      </c>
      <c r="B20" s="77"/>
      <c r="C20" s="77" t="str">
        <f>IF(SUM(N10:O11)=2,VLOOKUP(9,P10:Q13,2,0),"")</f>
        <v/>
      </c>
      <c r="D20" s="77"/>
      <c r="E20" s="16"/>
      <c r="F20" s="45" t="s">
        <v>32</v>
      </c>
      <c r="G20" s="16"/>
      <c r="H20" s="16"/>
      <c r="I20" s="45" t="s">
        <v>32</v>
      </c>
      <c r="J20" s="16"/>
      <c r="K20" s="16"/>
      <c r="L20" s="45" t="s">
        <v>32</v>
      </c>
      <c r="M20" s="16"/>
      <c r="N20" s="46"/>
      <c r="O20" s="46"/>
      <c r="P20" s="46"/>
      <c r="Q20" s="46"/>
      <c r="R20" s="46"/>
      <c r="S20" s="46"/>
      <c r="T20" s="46"/>
      <c r="U20" s="46"/>
      <c r="V20" s="46"/>
      <c r="W20" s="46"/>
      <c r="X20" s="46"/>
      <c r="Y20" s="46"/>
      <c r="Z20" s="46"/>
      <c r="AA20" s="46"/>
      <c r="AB20" s="46"/>
      <c r="AC20" s="46"/>
      <c r="AD20" s="46"/>
      <c r="AE20" s="46"/>
      <c r="AF20" s="46"/>
      <c r="AG20" s="61"/>
    </row>
    <row r="21" spans="1:33" ht="18" customHeight="1" x14ac:dyDescent="0.25">
      <c r="A21" s="77" t="str">
        <f>IF(SUM(N15:O16)=2,VLOOKUP(6,P15:Q18,2,0),"")</f>
        <v/>
      </c>
      <c r="B21" s="77"/>
      <c r="C21" s="77" t="str">
        <f>IF(SUM(N15:O16)=2,VLOOKUP(7,P15:Q18,2,0),"")</f>
        <v/>
      </c>
      <c r="D21" s="77"/>
      <c r="E21" s="16"/>
      <c r="F21" s="45" t="s">
        <v>32</v>
      </c>
      <c r="G21" s="16"/>
      <c r="H21" s="16"/>
      <c r="I21" s="45" t="s">
        <v>32</v>
      </c>
      <c r="J21" s="16"/>
      <c r="K21" s="16"/>
      <c r="L21" s="45" t="s">
        <v>32</v>
      </c>
      <c r="M21" s="16"/>
    </row>
    <row r="22" spans="1:33" ht="18" customHeight="1" x14ac:dyDescent="0.25">
      <c r="A22" s="77" t="str">
        <f>IF(SUM(N15:O16)=2,VLOOKUP(8,P15:Q18,2,0),"")</f>
        <v/>
      </c>
      <c r="B22" s="77"/>
      <c r="C22" s="77" t="str">
        <f>IF(SUM(N15:O16)=2,VLOOKUP(9,P15:Q18,2,0),"")</f>
        <v/>
      </c>
      <c r="D22" s="77"/>
      <c r="E22" s="16"/>
      <c r="F22" s="45" t="s">
        <v>32</v>
      </c>
      <c r="G22" s="16"/>
      <c r="H22" s="16"/>
      <c r="I22" s="45" t="s">
        <v>32</v>
      </c>
      <c r="J22" s="16"/>
      <c r="K22" s="16"/>
      <c r="L22" s="45" t="s">
        <v>32</v>
      </c>
      <c r="M22" s="16"/>
    </row>
    <row r="24" spans="1:33" ht="15.75" x14ac:dyDescent="0.25">
      <c r="A24" s="38" t="s">
        <v>50</v>
      </c>
      <c r="B24" s="52">
        <f>B18</f>
        <v>44373</v>
      </c>
      <c r="C24" s="38"/>
      <c r="D24" s="38"/>
      <c r="E24" s="74" t="s">
        <v>16</v>
      </c>
      <c r="F24" s="74"/>
      <c r="G24" s="74"/>
      <c r="H24" s="74"/>
      <c r="I24" s="74"/>
      <c r="J24" s="74"/>
      <c r="K24" s="74"/>
      <c r="L24" s="74"/>
      <c r="M24" s="74"/>
    </row>
    <row r="25" spans="1:33" ht="15.75" x14ac:dyDescent="0.25">
      <c r="A25" s="75" t="s">
        <v>46</v>
      </c>
      <c r="B25" s="75"/>
      <c r="C25" s="75" t="s">
        <v>47</v>
      </c>
      <c r="D25" s="75"/>
      <c r="E25" s="76" t="s">
        <v>19</v>
      </c>
      <c r="F25" s="76"/>
      <c r="G25" s="76"/>
      <c r="H25" s="74" t="s">
        <v>20</v>
      </c>
      <c r="I25" s="74"/>
      <c r="J25" s="74"/>
      <c r="K25" s="74" t="s">
        <v>21</v>
      </c>
      <c r="L25" s="74"/>
      <c r="M25" s="74"/>
    </row>
    <row r="26" spans="1:33" ht="15.75" x14ac:dyDescent="0.25">
      <c r="A26" s="77" t="str">
        <f>IF(SUM(N10:O11)=2,VLOOKUP(6,P10:Q13,2,0),"")</f>
        <v/>
      </c>
      <c r="B26" s="77"/>
      <c r="C26" s="77" t="str">
        <f>IF(SUM(N10:O11)=2,VLOOKUP(7,P10:Q13,2,0),"")</f>
        <v/>
      </c>
      <c r="D26" s="77"/>
      <c r="E26" s="16"/>
      <c r="F26" s="45" t="s">
        <v>32</v>
      </c>
      <c r="G26" s="16"/>
      <c r="H26" s="16"/>
      <c r="I26" s="45" t="s">
        <v>32</v>
      </c>
      <c r="J26" s="16"/>
      <c r="K26" s="16"/>
      <c r="L26" s="45" t="s">
        <v>32</v>
      </c>
      <c r="M26" s="16"/>
    </row>
    <row r="30" spans="1:33" ht="23.25" x14ac:dyDescent="0.35">
      <c r="A30" s="79" t="str">
        <f>A5</f>
        <v>Bregenzerwälder Mannschaftsmeisterschaft 2021</v>
      </c>
      <c r="B30" s="79"/>
      <c r="C30" s="79"/>
      <c r="D30" s="79"/>
      <c r="E30" s="79"/>
      <c r="F30" s="79"/>
      <c r="G30" s="79"/>
      <c r="H30" s="79"/>
      <c r="I30" s="79"/>
      <c r="J30" s="79"/>
      <c r="K30" s="79"/>
      <c r="L30" s="79"/>
      <c r="M30" s="79"/>
    </row>
    <row r="31" spans="1:33" ht="23.25" x14ac:dyDescent="0.35">
      <c r="A31" s="79" t="s">
        <v>51</v>
      </c>
      <c r="B31" s="79"/>
      <c r="C31" s="79"/>
      <c r="D31" s="79"/>
      <c r="E31" s="79"/>
      <c r="F31" s="79"/>
      <c r="G31" s="79"/>
      <c r="H31" s="79"/>
      <c r="I31" s="79"/>
      <c r="J31" s="79"/>
      <c r="K31" s="79"/>
      <c r="L31" s="79"/>
      <c r="M31" s="79"/>
    </row>
    <row r="33" spans="1:4" ht="21" x14ac:dyDescent="0.35">
      <c r="A33" s="62">
        <v>1</v>
      </c>
      <c r="B33" s="80" t="str">
        <f>IF(E26="","",IF(E26&gt;G26,A26,C26))</f>
        <v/>
      </c>
      <c r="C33" s="80"/>
      <c r="D33" s="80"/>
    </row>
    <row r="34" spans="1:4" ht="21" x14ac:dyDescent="0.35">
      <c r="A34" s="62">
        <v>2</v>
      </c>
      <c r="B34" s="80" t="str">
        <f>IF(E26="","",IF(G26&lt;E26,C26,A26))</f>
        <v/>
      </c>
      <c r="C34" s="80"/>
      <c r="D34" s="80"/>
    </row>
    <row r="35" spans="1:4" ht="21" x14ac:dyDescent="0.35">
      <c r="A35" s="62">
        <v>3</v>
      </c>
      <c r="B35" s="80" t="str">
        <f>IF(E20="","",IF(E20&gt;G20,A20,C20))</f>
        <v/>
      </c>
      <c r="C35" s="80"/>
      <c r="D35" s="80"/>
    </row>
    <row r="36" spans="1:4" ht="21" x14ac:dyDescent="0.35">
      <c r="A36" s="62">
        <v>4</v>
      </c>
      <c r="B36" s="80" t="str">
        <f>IF(E20="","",IF(E20&gt;G20,C20,A20))</f>
        <v/>
      </c>
      <c r="C36" s="80"/>
      <c r="D36" s="80"/>
    </row>
    <row r="37" spans="1:4" ht="21" x14ac:dyDescent="0.35">
      <c r="A37" s="62">
        <v>5</v>
      </c>
      <c r="B37" s="80" t="str">
        <f>IF(E21="","",IF(E21&gt;G21,A21,C21))</f>
        <v/>
      </c>
      <c r="C37" s="80"/>
      <c r="D37" s="80"/>
    </row>
    <row r="38" spans="1:4" ht="21" x14ac:dyDescent="0.35">
      <c r="A38" s="62">
        <v>6</v>
      </c>
      <c r="B38" s="80" t="str">
        <f>IF(E21="","",IF(E21&gt;G21,C21,A21))</f>
        <v/>
      </c>
      <c r="C38" s="80"/>
      <c r="D38" s="80"/>
    </row>
    <row r="39" spans="1:4" ht="21" x14ac:dyDescent="0.35">
      <c r="A39" s="62">
        <v>7</v>
      </c>
      <c r="B39" s="80" t="str">
        <f>IF(E22="","",IF(E22&gt;G22,A22,C22))</f>
        <v/>
      </c>
      <c r="C39" s="80"/>
      <c r="D39" s="80"/>
    </row>
    <row r="40" spans="1:4" ht="21" x14ac:dyDescent="0.35">
      <c r="A40" s="62">
        <v>8</v>
      </c>
      <c r="B40" s="80" t="str">
        <f>IF(E22="","",IF(E22&gt;G22,C22,A22))</f>
        <v/>
      </c>
      <c r="C40" s="80"/>
      <c r="D40" s="80"/>
    </row>
  </sheetData>
  <sheetProtection sheet="1" objects="1" scenarios="1"/>
  <mergeCells count="52">
    <mergeCell ref="B39:D39"/>
    <mergeCell ref="B40:D40"/>
    <mergeCell ref="B34:D34"/>
    <mergeCell ref="B35:D35"/>
    <mergeCell ref="B36:D36"/>
    <mergeCell ref="B37:D37"/>
    <mergeCell ref="B38:D38"/>
    <mergeCell ref="A26:B26"/>
    <mergeCell ref="C26:D26"/>
    <mergeCell ref="A30:M30"/>
    <mergeCell ref="A31:M31"/>
    <mergeCell ref="B33:D33"/>
    <mergeCell ref="E24:M24"/>
    <mergeCell ref="A25:B25"/>
    <mergeCell ref="C25:D25"/>
    <mergeCell ref="E25:G25"/>
    <mergeCell ref="H25:J25"/>
    <mergeCell ref="K25:M25"/>
    <mergeCell ref="A20:B20"/>
    <mergeCell ref="C20:D20"/>
    <mergeCell ref="A21:B21"/>
    <mergeCell ref="C21:D21"/>
    <mergeCell ref="A22:B22"/>
    <mergeCell ref="C22:D22"/>
    <mergeCell ref="A19:B19"/>
    <mergeCell ref="C19:D19"/>
    <mergeCell ref="E19:G19"/>
    <mergeCell ref="H19:J19"/>
    <mergeCell ref="K19:M19"/>
    <mergeCell ref="A15:B15"/>
    <mergeCell ref="C15:D15"/>
    <mergeCell ref="A16:B16"/>
    <mergeCell ref="C16:D16"/>
    <mergeCell ref="E18:M18"/>
    <mergeCell ref="A14:B14"/>
    <mergeCell ref="C14:D14"/>
    <mergeCell ref="E14:G14"/>
    <mergeCell ref="H14:J14"/>
    <mergeCell ref="K14:M14"/>
    <mergeCell ref="A10:B10"/>
    <mergeCell ref="C10:D10"/>
    <mergeCell ref="A11:B11"/>
    <mergeCell ref="C11:D11"/>
    <mergeCell ref="E13:M13"/>
    <mergeCell ref="A5:M5"/>
    <mergeCell ref="A6:M6"/>
    <mergeCell ref="E8:M8"/>
    <mergeCell ref="A9:B9"/>
    <mergeCell ref="C9:D9"/>
    <mergeCell ref="E9:G9"/>
    <mergeCell ref="H9:J9"/>
    <mergeCell ref="K9:M9"/>
  </mergeCells>
  <printOptions horizontalCentered="1" verticalCentered="1"/>
  <pageMargins left="0.196527777777778" right="0.196527777777778" top="0.39374999999999999" bottom="0.39374999999999999" header="0.51180555555555496" footer="0.51180555555555496"/>
  <pageSetup paperSize="9" firstPageNumber="0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8</vt:i4>
      </vt:variant>
      <vt:variant>
        <vt:lpstr>Benannte Bereiche</vt:lpstr>
      </vt:variant>
      <vt:variant>
        <vt:i4>5</vt:i4>
      </vt:variant>
    </vt:vector>
  </HeadingPairs>
  <TitlesOfParts>
    <vt:vector size="13" baseType="lpstr">
      <vt:lpstr>Gruppeneinteilung</vt:lpstr>
      <vt:lpstr>Spielplan A1</vt:lpstr>
      <vt:lpstr>Spielplan A2</vt:lpstr>
      <vt:lpstr>Spielplan B1</vt:lpstr>
      <vt:lpstr>Spielplan B2</vt:lpstr>
      <vt:lpstr>Spielplan C</vt:lpstr>
      <vt:lpstr>Kreuzspiele -Halbfinale A</vt:lpstr>
      <vt:lpstr>Kreuzspiele -Halbfinale B</vt:lpstr>
      <vt:lpstr>'Spielplan A1'!Druckbereich</vt:lpstr>
      <vt:lpstr>'Spielplan A2'!Druckbereich</vt:lpstr>
      <vt:lpstr>'Spielplan B1'!Druckbereich</vt:lpstr>
      <vt:lpstr>'Spielplan B2'!Druckbereich</vt:lpstr>
      <vt:lpstr>'Spielplan C'!Druckbereich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Ingo Hagspiel</dc:creator>
  <dc:description/>
  <cp:lastModifiedBy>Kevin NUSSBAUMER</cp:lastModifiedBy>
  <cp:revision>8</cp:revision>
  <cp:lastPrinted>2019-05-05T20:34:07Z</cp:lastPrinted>
  <dcterms:created xsi:type="dcterms:W3CDTF">2018-04-25T19:46:06Z</dcterms:created>
  <dcterms:modified xsi:type="dcterms:W3CDTF">2021-05-17T09:03:58Z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Hewlett-Packard Company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